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srib.sharepoint.com/sites/financeinvestbrussels-internal/FBG/Garantie/Prêt Proxy/IT-tool/"/>
    </mc:Choice>
  </mc:AlternateContent>
  <xr:revisionPtr revIDLastSave="22" documentId="8_{66B2F07F-C08C-4EF0-BE61-F4B4A8112B92}" xr6:coauthVersionLast="47" xr6:coauthVersionMax="47" xr10:uidLastSave="{0C6B500F-A89E-44FC-90C7-E4B1B57D041A}"/>
  <workbookProtection workbookAlgorithmName="SHA-512" workbookHashValue="1MxTaGHn+K1WxgYSK/CnZVBmYQQCzF7IvU+qDeG8KBfeGphqZqBbFbmoCHEK5nVsbDuo+Qn2lIf1cMT8MypjRQ==" workbookSaltValue="8q1EPgQof2qxSRWLu7RZzA==" workbookSpinCount="100000" lockStructure="1"/>
  <bookViews>
    <workbookView xWindow="-110" yWindow="-110" windowWidth="19420" windowHeight="10420" xr2:uid="{5C53A5CD-9270-45AD-BE84-C5E553E6D15C}"/>
  </bookViews>
  <sheets>
    <sheet name="Simulatie proxilening" sheetId="1" r:id="rId1"/>
  </sheets>
  <definedNames>
    <definedName name="MontantDuPrêt" localSheetId="0">'Simulatie proxilening'!$E$21</definedName>
    <definedName name="NombreDePaiementsPrévu" localSheetId="0">'Simulatie proxilening'!$I$21</definedName>
    <definedName name="PaiementsParAn" localSheetId="0">'Simulatie proxilening'!$I$29</definedName>
    <definedName name="PrêtOK" localSheetId="0">('Simulatie proxilening'!$E$21*'Simulatie proxilening'!$E$23*'Simulatie proxilening'!$E$25*'Simulatie proxilening'!$E$29)&gt;0</definedName>
    <definedName name="TauxIntérêt" localSheetId="0">'Simulatie proxilening'!$E$23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FD12" i="1" l="1"/>
  <c r="G21" i="1"/>
  <c r="C31" i="1"/>
  <c r="C32" i="1" s="1"/>
  <c r="F32" i="1" s="1"/>
  <c r="D40" i="1"/>
  <c r="B40" i="1" s="1"/>
  <c r="F40" i="1" s="1"/>
  <c r="C259" i="1"/>
  <c r="D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B41" i="1" l="1"/>
  <c r="G40" i="1"/>
  <c r="C40" i="1"/>
  <c r="I40" i="1"/>
  <c r="D260" i="1"/>
  <c r="B259" i="1"/>
  <c r="E259" i="1"/>
  <c r="C33" i="1"/>
  <c r="E40" i="1" l="1"/>
  <c r="F31" i="1"/>
  <c r="B260" i="1"/>
  <c r="E260" i="1"/>
  <c r="D261" i="1"/>
  <c r="K40" i="1"/>
  <c r="M40" i="1"/>
  <c r="J40" i="1"/>
  <c r="D41" i="1"/>
  <c r="B42" i="1"/>
  <c r="G41" i="1"/>
  <c r="I41" i="1"/>
  <c r="G42" i="1" l="1"/>
  <c r="B43" i="1"/>
  <c r="D42" i="1"/>
  <c r="I42" i="1"/>
  <c r="E261" i="1"/>
  <c r="B261" i="1"/>
  <c r="D262" i="1"/>
  <c r="E41" i="1"/>
  <c r="F41" i="1"/>
  <c r="C41" i="1"/>
  <c r="J41" i="1"/>
  <c r="M41" i="1"/>
  <c r="K41" i="1"/>
  <c r="M42" i="1" l="1"/>
  <c r="J42" i="1"/>
  <c r="D263" i="1"/>
  <c r="B262" i="1"/>
  <c r="E262" i="1"/>
  <c r="E42" i="1"/>
  <c r="F42" i="1"/>
  <c r="C42" i="1"/>
  <c r="I43" i="1"/>
  <c r="B44" i="1"/>
  <c r="D43" i="1"/>
  <c r="G43" i="1"/>
  <c r="B263" i="1" l="1"/>
  <c r="D264" i="1"/>
  <c r="E263" i="1"/>
  <c r="G44" i="1"/>
  <c r="D44" i="1"/>
  <c r="B45" i="1"/>
  <c r="I44" i="1"/>
  <c r="F43" i="1"/>
  <c r="C43" i="1"/>
  <c r="E43" i="1"/>
  <c r="J43" i="1"/>
  <c r="M43" i="1"/>
  <c r="C44" i="1" l="1"/>
  <c r="F44" i="1"/>
  <c r="E44" i="1"/>
  <c r="E264" i="1"/>
  <c r="D265" i="1"/>
  <c r="B264" i="1"/>
  <c r="I45" i="1"/>
  <c r="B46" i="1"/>
  <c r="D45" i="1"/>
  <c r="G45" i="1"/>
  <c r="J44" i="1"/>
  <c r="L44" i="1" s="1"/>
  <c r="K45" i="1" s="1"/>
  <c r="M44" i="1"/>
  <c r="C45" i="1" l="1"/>
  <c r="E45" i="1"/>
  <c r="F45" i="1"/>
  <c r="D266" i="1"/>
  <c r="B265" i="1"/>
  <c r="E265" i="1"/>
  <c r="D46" i="1"/>
  <c r="B47" i="1"/>
  <c r="G46" i="1"/>
  <c r="I46" i="1"/>
  <c r="J45" i="1"/>
  <c r="L45" i="1"/>
  <c r="M45" i="1"/>
  <c r="E46" i="1" l="1"/>
  <c r="F46" i="1"/>
  <c r="C46" i="1"/>
  <c r="G47" i="1"/>
  <c r="B48" i="1"/>
  <c r="D47" i="1"/>
  <c r="B266" i="1"/>
  <c r="E266" i="1"/>
  <c r="D267" i="1"/>
  <c r="J46" i="1"/>
  <c r="I48" i="1"/>
  <c r="I47" i="1"/>
  <c r="K46" i="1"/>
  <c r="M46" i="1"/>
  <c r="M47" i="1" l="1"/>
  <c r="J47" i="1"/>
  <c r="L47" i="1" s="1"/>
  <c r="K48" i="1" s="1"/>
  <c r="C47" i="1"/>
  <c r="E47" i="1"/>
  <c r="F47" i="1"/>
  <c r="B49" i="1"/>
  <c r="D48" i="1"/>
  <c r="G48" i="1"/>
  <c r="L48" i="1"/>
  <c r="J48" i="1"/>
  <c r="M48" i="1"/>
  <c r="M37" i="1" s="1"/>
  <c r="E267" i="1"/>
  <c r="B267" i="1"/>
  <c r="D268" i="1"/>
  <c r="G49" i="1" l="1"/>
  <c r="B50" i="1"/>
  <c r="D49" i="1"/>
  <c r="D269" i="1"/>
  <c r="B268" i="1"/>
  <c r="E268" i="1"/>
  <c r="F48" i="1"/>
  <c r="C48" i="1"/>
  <c r="E48" i="1"/>
  <c r="B269" i="1" l="1"/>
  <c r="D270" i="1"/>
  <c r="E269" i="1"/>
  <c r="E49" i="1"/>
  <c r="C49" i="1"/>
  <c r="F49" i="1"/>
  <c r="B51" i="1"/>
  <c r="G50" i="1"/>
  <c r="D50" i="1"/>
  <c r="G51" i="1" l="1"/>
  <c r="B52" i="1"/>
  <c r="D51" i="1"/>
  <c r="F50" i="1"/>
  <c r="C50" i="1"/>
  <c r="E50" i="1"/>
  <c r="E270" i="1"/>
  <c r="D271" i="1"/>
  <c r="B270" i="1"/>
  <c r="E51" i="1" l="1"/>
  <c r="C51" i="1"/>
  <c r="F51" i="1"/>
  <c r="D272" i="1"/>
  <c r="B271" i="1"/>
  <c r="E271" i="1"/>
  <c r="B53" i="1"/>
  <c r="D52" i="1"/>
  <c r="G52" i="1"/>
  <c r="G53" i="1" l="1"/>
  <c r="B54" i="1"/>
  <c r="D53" i="1"/>
  <c r="F52" i="1"/>
  <c r="C52" i="1"/>
  <c r="E52" i="1"/>
  <c r="B272" i="1"/>
  <c r="E272" i="1"/>
  <c r="D273" i="1"/>
  <c r="E53" i="1" l="1"/>
  <c r="C53" i="1"/>
  <c r="F53" i="1"/>
  <c r="E273" i="1"/>
  <c r="B273" i="1"/>
  <c r="D274" i="1"/>
  <c r="B55" i="1"/>
  <c r="D54" i="1"/>
  <c r="G54" i="1"/>
  <c r="F54" i="1" l="1"/>
  <c r="C54" i="1"/>
  <c r="E54" i="1"/>
  <c r="D275" i="1"/>
  <c r="B274" i="1"/>
  <c r="E274" i="1"/>
  <c r="G55" i="1"/>
  <c r="B56" i="1"/>
  <c r="D55" i="1"/>
  <c r="E55" i="1" l="1"/>
  <c r="F55" i="1"/>
  <c r="C55" i="1"/>
  <c r="B57" i="1"/>
  <c r="D56" i="1"/>
  <c r="G56" i="1"/>
  <c r="B275" i="1"/>
  <c r="E275" i="1"/>
  <c r="D276" i="1"/>
  <c r="F56" i="1" l="1"/>
  <c r="C56" i="1"/>
  <c r="E56" i="1"/>
  <c r="E276" i="1"/>
  <c r="B276" i="1"/>
  <c r="D277" i="1"/>
  <c r="G57" i="1"/>
  <c r="B58" i="1"/>
  <c r="D57" i="1"/>
  <c r="D278" i="1" l="1"/>
  <c r="B277" i="1"/>
  <c r="E277" i="1"/>
  <c r="B59" i="1"/>
  <c r="D58" i="1"/>
  <c r="G58" i="1"/>
  <c r="E57" i="1"/>
  <c r="C57" i="1"/>
  <c r="F57" i="1"/>
  <c r="F58" i="1" l="1"/>
  <c r="C58" i="1"/>
  <c r="E58" i="1"/>
  <c r="G59" i="1"/>
  <c r="B60" i="1"/>
  <c r="D59" i="1"/>
  <c r="B278" i="1"/>
  <c r="E278" i="1"/>
  <c r="D279" i="1"/>
  <c r="B61" i="1" l="1"/>
  <c r="G60" i="1"/>
  <c r="D60" i="1"/>
  <c r="E279" i="1"/>
  <c r="D280" i="1"/>
  <c r="B279" i="1"/>
  <c r="E59" i="1"/>
  <c r="F59" i="1"/>
  <c r="C59" i="1"/>
  <c r="F60" i="1" l="1"/>
  <c r="C60" i="1"/>
  <c r="E60" i="1"/>
  <c r="D281" i="1"/>
  <c r="B280" i="1"/>
  <c r="E280" i="1"/>
  <c r="G61" i="1"/>
  <c r="B62" i="1"/>
  <c r="D61" i="1"/>
  <c r="B281" i="1" l="1"/>
  <c r="E281" i="1"/>
  <c r="D282" i="1"/>
  <c r="B63" i="1"/>
  <c r="D62" i="1"/>
  <c r="G62" i="1"/>
  <c r="E61" i="1"/>
  <c r="C61" i="1"/>
  <c r="F61" i="1"/>
  <c r="E282" i="1" l="1"/>
  <c r="B282" i="1"/>
  <c r="D283" i="1"/>
  <c r="F62" i="1"/>
  <c r="C62" i="1"/>
  <c r="E62" i="1"/>
  <c r="G63" i="1"/>
  <c r="B64" i="1"/>
  <c r="D63" i="1"/>
  <c r="D284" i="1" l="1"/>
  <c r="B283" i="1"/>
  <c r="E283" i="1"/>
  <c r="E63" i="1"/>
  <c r="C63" i="1"/>
  <c r="F63" i="1"/>
  <c r="B65" i="1"/>
  <c r="G64" i="1"/>
  <c r="D64" i="1"/>
  <c r="F64" i="1" l="1"/>
  <c r="C64" i="1"/>
  <c r="E64" i="1"/>
  <c r="G65" i="1"/>
  <c r="B66" i="1"/>
  <c r="D65" i="1"/>
  <c r="B284" i="1"/>
  <c r="D285" i="1"/>
  <c r="E284" i="1"/>
  <c r="E65" i="1" l="1"/>
  <c r="C65" i="1"/>
  <c r="F65" i="1"/>
  <c r="B67" i="1"/>
  <c r="D66" i="1"/>
  <c r="G66" i="1"/>
  <c r="E285" i="1"/>
  <c r="D286" i="1"/>
  <c r="B285" i="1"/>
  <c r="D287" i="1" l="1"/>
  <c r="B286" i="1"/>
  <c r="E286" i="1"/>
  <c r="F66" i="1"/>
  <c r="C66" i="1"/>
  <c r="E66" i="1"/>
  <c r="G67" i="1"/>
  <c r="B68" i="1"/>
  <c r="D67" i="1"/>
  <c r="B69" i="1" l="1"/>
  <c r="D68" i="1"/>
  <c r="G68" i="1"/>
  <c r="E67" i="1"/>
  <c r="C67" i="1"/>
  <c r="F67" i="1"/>
  <c r="B287" i="1"/>
  <c r="E287" i="1"/>
  <c r="D288" i="1"/>
  <c r="E288" i="1" l="1"/>
  <c r="B288" i="1"/>
  <c r="D289" i="1"/>
  <c r="F68" i="1"/>
  <c r="C68" i="1"/>
  <c r="E68" i="1"/>
  <c r="G69" i="1"/>
  <c r="B70" i="1"/>
  <c r="D69" i="1"/>
  <c r="D290" i="1" l="1"/>
  <c r="B289" i="1"/>
  <c r="E289" i="1"/>
  <c r="B71" i="1"/>
  <c r="D70" i="1"/>
  <c r="G70" i="1"/>
  <c r="E69" i="1"/>
  <c r="F69" i="1"/>
  <c r="C69" i="1"/>
  <c r="F70" i="1" l="1"/>
  <c r="C70" i="1"/>
  <c r="E70" i="1"/>
  <c r="G71" i="1"/>
  <c r="B72" i="1"/>
  <c r="D71" i="1"/>
  <c r="B290" i="1"/>
  <c r="E290" i="1"/>
  <c r="D291" i="1"/>
  <c r="B73" i="1" l="1"/>
  <c r="D72" i="1"/>
  <c r="G72" i="1"/>
  <c r="E291" i="1"/>
  <c r="D292" i="1"/>
  <c r="B291" i="1"/>
  <c r="E71" i="1"/>
  <c r="C71" i="1"/>
  <c r="F71" i="1"/>
  <c r="D293" i="1" l="1"/>
  <c r="B292" i="1"/>
  <c r="E292" i="1"/>
  <c r="F72" i="1"/>
  <c r="C72" i="1"/>
  <c r="E72" i="1"/>
  <c r="G73" i="1"/>
  <c r="B74" i="1"/>
  <c r="D73" i="1"/>
  <c r="B75" i="1" l="1"/>
  <c r="D74" i="1"/>
  <c r="G74" i="1"/>
  <c r="E73" i="1"/>
  <c r="C73" i="1"/>
  <c r="F73" i="1"/>
  <c r="B293" i="1"/>
  <c r="E293" i="1"/>
  <c r="D294" i="1"/>
  <c r="E294" i="1" l="1"/>
  <c r="D295" i="1"/>
  <c r="B294" i="1"/>
  <c r="F74" i="1"/>
  <c r="C74" i="1"/>
  <c r="E74" i="1"/>
  <c r="G75" i="1"/>
  <c r="B76" i="1"/>
  <c r="D75" i="1"/>
  <c r="E75" i="1" l="1"/>
  <c r="C75" i="1"/>
  <c r="F75" i="1"/>
  <c r="B77" i="1"/>
  <c r="D76" i="1"/>
  <c r="G76" i="1"/>
  <c r="D296" i="1"/>
  <c r="B295" i="1"/>
  <c r="E295" i="1"/>
  <c r="B296" i="1" l="1"/>
  <c r="E296" i="1"/>
  <c r="D297" i="1"/>
  <c r="F76" i="1"/>
  <c r="C76" i="1"/>
  <c r="E76" i="1"/>
  <c r="G77" i="1"/>
  <c r="B78" i="1"/>
  <c r="D77" i="1"/>
  <c r="B79" i="1" l="1"/>
  <c r="D78" i="1"/>
  <c r="G78" i="1"/>
  <c r="E297" i="1"/>
  <c r="B297" i="1"/>
  <c r="D298" i="1"/>
  <c r="E77" i="1"/>
  <c r="C77" i="1"/>
  <c r="F77" i="1"/>
  <c r="D299" i="1" l="1"/>
  <c r="B298" i="1"/>
  <c r="E298" i="1"/>
  <c r="F78" i="1"/>
  <c r="C78" i="1"/>
  <c r="E78" i="1"/>
  <c r="G79" i="1"/>
  <c r="B80" i="1"/>
  <c r="D79" i="1"/>
  <c r="E79" i="1" l="1"/>
  <c r="F79" i="1"/>
  <c r="C79" i="1"/>
  <c r="B81" i="1"/>
  <c r="D80" i="1"/>
  <c r="G80" i="1"/>
  <c r="B299" i="1"/>
  <c r="E299" i="1"/>
  <c r="D300" i="1"/>
  <c r="E300" i="1" l="1"/>
  <c r="D301" i="1"/>
  <c r="B300" i="1"/>
  <c r="F80" i="1"/>
  <c r="C80" i="1"/>
  <c r="E80" i="1"/>
  <c r="G81" i="1"/>
  <c r="B82" i="1"/>
  <c r="D81" i="1"/>
  <c r="B83" i="1" l="1"/>
  <c r="D82" i="1"/>
  <c r="G82" i="1"/>
  <c r="D302" i="1"/>
  <c r="B301" i="1"/>
  <c r="E301" i="1"/>
  <c r="E81" i="1"/>
  <c r="C81" i="1"/>
  <c r="F81" i="1"/>
  <c r="B302" i="1" l="1"/>
  <c r="E302" i="1"/>
  <c r="D303" i="1"/>
  <c r="F82" i="1"/>
  <c r="C82" i="1"/>
  <c r="E82" i="1"/>
  <c r="G83" i="1"/>
  <c r="B84" i="1"/>
  <c r="D83" i="1"/>
  <c r="B85" i="1" l="1"/>
  <c r="G84" i="1"/>
  <c r="D84" i="1"/>
  <c r="E303" i="1"/>
  <c r="B303" i="1"/>
  <c r="D304" i="1"/>
  <c r="E83" i="1"/>
  <c r="C83" i="1"/>
  <c r="F83" i="1"/>
  <c r="F84" i="1" l="1"/>
  <c r="C84" i="1"/>
  <c r="E84" i="1"/>
  <c r="B304" i="1"/>
  <c r="E304" i="1"/>
  <c r="D305" i="1"/>
  <c r="G85" i="1"/>
  <c r="B86" i="1"/>
  <c r="D85" i="1"/>
  <c r="E85" i="1" l="1"/>
  <c r="C85" i="1"/>
  <c r="F85" i="1"/>
  <c r="B87" i="1"/>
  <c r="D86" i="1"/>
  <c r="G86" i="1"/>
  <c r="B305" i="1"/>
  <c r="D306" i="1"/>
  <c r="E305" i="1"/>
  <c r="E306" i="1" l="1"/>
  <c r="D307" i="1"/>
  <c r="B306" i="1"/>
  <c r="G87" i="1"/>
  <c r="B88" i="1"/>
  <c r="D87" i="1"/>
  <c r="F86" i="1"/>
  <c r="C86" i="1"/>
  <c r="E86" i="1"/>
  <c r="B89" i="1" l="1"/>
  <c r="D88" i="1"/>
  <c r="G88" i="1"/>
  <c r="B307" i="1"/>
  <c r="E307" i="1"/>
  <c r="D308" i="1"/>
  <c r="E87" i="1"/>
  <c r="C87" i="1"/>
  <c r="F87" i="1"/>
  <c r="B308" i="1" l="1"/>
  <c r="E308" i="1"/>
  <c r="D309" i="1"/>
  <c r="F88" i="1"/>
  <c r="C88" i="1"/>
  <c r="E88" i="1"/>
  <c r="G89" i="1"/>
  <c r="B90" i="1"/>
  <c r="D89" i="1"/>
  <c r="B91" i="1" l="1"/>
  <c r="D90" i="1"/>
  <c r="G90" i="1"/>
  <c r="E309" i="1"/>
  <c r="D310" i="1"/>
  <c r="B309" i="1"/>
  <c r="E89" i="1"/>
  <c r="F89" i="1"/>
  <c r="C89" i="1"/>
  <c r="B310" i="1" l="1"/>
  <c r="E310" i="1"/>
  <c r="D311" i="1"/>
  <c r="F90" i="1"/>
  <c r="C90" i="1"/>
  <c r="E90" i="1"/>
  <c r="G91" i="1"/>
  <c r="B92" i="1"/>
  <c r="D91" i="1"/>
  <c r="E91" i="1" l="1"/>
  <c r="C91" i="1"/>
  <c r="F91" i="1"/>
  <c r="B311" i="1"/>
  <c r="E311" i="1"/>
  <c r="D312" i="1"/>
  <c r="B93" i="1"/>
  <c r="D92" i="1"/>
  <c r="G92" i="1"/>
  <c r="G93" i="1" l="1"/>
  <c r="B94" i="1"/>
  <c r="D93" i="1"/>
  <c r="F92" i="1"/>
  <c r="C92" i="1"/>
  <c r="E92" i="1"/>
  <c r="E312" i="1"/>
  <c r="B312" i="1"/>
  <c r="D313" i="1"/>
  <c r="E93" i="1" l="1"/>
  <c r="C93" i="1"/>
  <c r="F93" i="1"/>
  <c r="B313" i="1"/>
  <c r="E313" i="1"/>
  <c r="D314" i="1"/>
  <c r="B95" i="1"/>
  <c r="D94" i="1"/>
  <c r="G94" i="1"/>
  <c r="B314" i="1" l="1"/>
  <c r="D315" i="1"/>
  <c r="E314" i="1"/>
  <c r="G95" i="1"/>
  <c r="B96" i="1"/>
  <c r="D95" i="1"/>
  <c r="F94" i="1"/>
  <c r="C94" i="1"/>
  <c r="E94" i="1"/>
  <c r="B97" i="1" l="1"/>
  <c r="D96" i="1"/>
  <c r="G96" i="1"/>
  <c r="E315" i="1"/>
  <c r="B315" i="1"/>
  <c r="D316" i="1"/>
  <c r="E95" i="1"/>
  <c r="C95" i="1"/>
  <c r="F95" i="1"/>
  <c r="F96" i="1" l="1"/>
  <c r="C96" i="1"/>
  <c r="E96" i="1"/>
  <c r="B316" i="1"/>
  <c r="E316" i="1"/>
  <c r="D317" i="1"/>
  <c r="G97" i="1"/>
  <c r="B98" i="1"/>
  <c r="D97" i="1"/>
  <c r="E97" i="1" l="1"/>
  <c r="C97" i="1"/>
  <c r="F97" i="1"/>
  <c r="B99" i="1"/>
  <c r="G98" i="1"/>
  <c r="D98" i="1"/>
  <c r="B317" i="1"/>
  <c r="E317" i="1"/>
  <c r="D318" i="1"/>
  <c r="G99" i="1" l="1"/>
  <c r="B100" i="1"/>
  <c r="D99" i="1"/>
  <c r="E318" i="1"/>
  <c r="B318" i="1"/>
  <c r="D319" i="1"/>
  <c r="F98" i="1"/>
  <c r="C98" i="1"/>
  <c r="E98" i="1"/>
  <c r="E99" i="1" l="1"/>
  <c r="C99" i="1"/>
  <c r="F99" i="1"/>
  <c r="B101" i="1"/>
  <c r="D100" i="1"/>
  <c r="G100" i="1"/>
  <c r="B319" i="1"/>
  <c r="E319" i="1"/>
  <c r="D320" i="1"/>
  <c r="B320" i="1" l="1"/>
  <c r="E320" i="1"/>
  <c r="D321" i="1"/>
  <c r="F100" i="1"/>
  <c r="C100" i="1"/>
  <c r="E100" i="1"/>
  <c r="G101" i="1"/>
  <c r="B102" i="1"/>
  <c r="D101" i="1"/>
  <c r="B103" i="1" l="1"/>
  <c r="D102" i="1"/>
  <c r="G102" i="1"/>
  <c r="E101" i="1"/>
  <c r="C101" i="1"/>
  <c r="F101" i="1"/>
  <c r="E321" i="1"/>
  <c r="B321" i="1"/>
  <c r="D322" i="1"/>
  <c r="B322" i="1" l="1"/>
  <c r="E322" i="1"/>
  <c r="D323" i="1"/>
  <c r="F102" i="1"/>
  <c r="C102" i="1"/>
  <c r="E102" i="1"/>
  <c r="G103" i="1"/>
  <c r="B104" i="1"/>
  <c r="D103" i="1"/>
  <c r="E103" i="1" l="1"/>
  <c r="F103" i="1"/>
  <c r="C103" i="1"/>
  <c r="B323" i="1"/>
  <c r="D324" i="1"/>
  <c r="E323" i="1"/>
  <c r="B105" i="1"/>
  <c r="D104" i="1"/>
  <c r="G104" i="1"/>
  <c r="E324" i="1" l="1"/>
  <c r="B324" i="1"/>
  <c r="D325" i="1"/>
  <c r="G105" i="1"/>
  <c r="B106" i="1"/>
  <c r="D105" i="1"/>
  <c r="F104" i="1"/>
  <c r="C104" i="1"/>
  <c r="E104" i="1"/>
  <c r="B325" i="1" l="1"/>
  <c r="E325" i="1"/>
  <c r="D326" i="1"/>
  <c r="B107" i="1"/>
  <c r="D106" i="1"/>
  <c r="G106" i="1"/>
  <c r="E105" i="1"/>
  <c r="C105" i="1"/>
  <c r="F105" i="1"/>
  <c r="G107" i="1" l="1"/>
  <c r="B108" i="1"/>
  <c r="D107" i="1"/>
  <c r="B326" i="1"/>
  <c r="D327" i="1"/>
  <c r="E326" i="1"/>
  <c r="F106" i="1"/>
  <c r="C106" i="1"/>
  <c r="E106" i="1"/>
  <c r="E107" i="1" l="1"/>
  <c r="C107" i="1"/>
  <c r="F107" i="1"/>
  <c r="E327" i="1"/>
  <c r="D328" i="1"/>
  <c r="B327" i="1"/>
  <c r="B109" i="1"/>
  <c r="G108" i="1"/>
  <c r="D108" i="1"/>
  <c r="G109" i="1" l="1"/>
  <c r="B110" i="1"/>
  <c r="D109" i="1"/>
  <c r="F108" i="1"/>
  <c r="C108" i="1"/>
  <c r="E108" i="1"/>
  <c r="B328" i="1"/>
  <c r="E328" i="1"/>
  <c r="D329" i="1"/>
  <c r="B329" i="1" l="1"/>
  <c r="E329" i="1"/>
  <c r="D330" i="1"/>
  <c r="E109" i="1"/>
  <c r="C109" i="1"/>
  <c r="F109" i="1"/>
  <c r="B111" i="1"/>
  <c r="D110" i="1"/>
  <c r="G110" i="1"/>
  <c r="F110" i="1" l="1"/>
  <c r="C110" i="1"/>
  <c r="E110" i="1"/>
  <c r="G111" i="1"/>
  <c r="B112" i="1"/>
  <c r="D111" i="1"/>
  <c r="E330" i="1"/>
  <c r="B330" i="1"/>
  <c r="D331" i="1"/>
  <c r="B331" i="1" l="1"/>
  <c r="D332" i="1"/>
  <c r="E331" i="1"/>
  <c r="E111" i="1"/>
  <c r="C111" i="1"/>
  <c r="F111" i="1"/>
  <c r="B113" i="1"/>
  <c r="D112" i="1"/>
  <c r="G112" i="1"/>
  <c r="F112" i="1" l="1"/>
  <c r="C112" i="1"/>
  <c r="E112" i="1"/>
  <c r="B332" i="1"/>
  <c r="E332" i="1"/>
  <c r="D333" i="1"/>
  <c r="G113" i="1"/>
  <c r="B114" i="1"/>
  <c r="D113" i="1"/>
  <c r="E113" i="1" l="1"/>
  <c r="F113" i="1"/>
  <c r="C113" i="1"/>
  <c r="E333" i="1"/>
  <c r="B333" i="1"/>
  <c r="D334" i="1"/>
  <c r="B115" i="1"/>
  <c r="D114" i="1"/>
  <c r="G114" i="1"/>
  <c r="G115" i="1" l="1"/>
  <c r="B116" i="1"/>
  <c r="D115" i="1"/>
  <c r="F114" i="1"/>
  <c r="C114" i="1"/>
  <c r="E114" i="1"/>
  <c r="B334" i="1"/>
  <c r="E334" i="1"/>
  <c r="D335" i="1"/>
  <c r="B335" i="1" l="1"/>
  <c r="D336" i="1"/>
  <c r="E335" i="1"/>
  <c r="E115" i="1"/>
  <c r="C115" i="1"/>
  <c r="F115" i="1"/>
  <c r="B117" i="1"/>
  <c r="D116" i="1"/>
  <c r="G116" i="1"/>
  <c r="G117" i="1" l="1"/>
  <c r="B118" i="1"/>
  <c r="D117" i="1"/>
  <c r="F116" i="1"/>
  <c r="C116" i="1"/>
  <c r="E116" i="1"/>
  <c r="E336" i="1"/>
  <c r="B336" i="1"/>
  <c r="D337" i="1"/>
  <c r="B337" i="1" l="1"/>
  <c r="E337" i="1"/>
  <c r="D338" i="1"/>
  <c r="E117" i="1"/>
  <c r="F117" i="1"/>
  <c r="C117" i="1"/>
  <c r="B119" i="1"/>
  <c r="D118" i="1"/>
  <c r="G118" i="1"/>
  <c r="F118" i="1" l="1"/>
  <c r="C118" i="1"/>
  <c r="E118" i="1"/>
  <c r="B338" i="1"/>
  <c r="D339" i="1"/>
  <c r="E338" i="1"/>
  <c r="G119" i="1"/>
  <c r="B120" i="1"/>
  <c r="D119" i="1"/>
  <c r="E339" i="1" l="1"/>
  <c r="D340" i="1"/>
  <c r="B339" i="1"/>
  <c r="B121" i="1"/>
  <c r="D120" i="1"/>
  <c r="G120" i="1"/>
  <c r="E119" i="1"/>
  <c r="C119" i="1"/>
  <c r="F119" i="1"/>
  <c r="F120" i="1" l="1"/>
  <c r="C120" i="1"/>
  <c r="E120" i="1"/>
  <c r="B340" i="1"/>
  <c r="E340" i="1"/>
  <c r="D341" i="1"/>
  <c r="G121" i="1"/>
  <c r="B122" i="1"/>
  <c r="D121" i="1"/>
  <c r="B123" i="1" l="1"/>
  <c r="D122" i="1"/>
  <c r="G122" i="1"/>
  <c r="E121" i="1"/>
  <c r="C121" i="1"/>
  <c r="F121" i="1"/>
  <c r="B341" i="1"/>
  <c r="E341" i="1"/>
  <c r="D342" i="1"/>
  <c r="E342" i="1" l="1"/>
  <c r="B342" i="1"/>
  <c r="D343" i="1"/>
  <c r="F122" i="1"/>
  <c r="C122" i="1"/>
  <c r="E122" i="1"/>
  <c r="G123" i="1"/>
  <c r="B124" i="1"/>
  <c r="D123" i="1"/>
  <c r="E123" i="1" l="1"/>
  <c r="C123" i="1"/>
  <c r="F123" i="1"/>
  <c r="B125" i="1"/>
  <c r="D124" i="1"/>
  <c r="G124" i="1"/>
  <c r="B343" i="1"/>
  <c r="D344" i="1"/>
  <c r="E343" i="1"/>
  <c r="G125" i="1" l="1"/>
  <c r="B126" i="1"/>
  <c r="D125" i="1"/>
  <c r="B344" i="1"/>
  <c r="E344" i="1"/>
  <c r="D345" i="1"/>
  <c r="F124" i="1"/>
  <c r="C124" i="1"/>
  <c r="E124" i="1"/>
  <c r="E345" i="1" l="1"/>
  <c r="B345" i="1"/>
  <c r="D346" i="1"/>
  <c r="E125" i="1"/>
  <c r="C125" i="1"/>
  <c r="F125" i="1"/>
  <c r="B127" i="1"/>
  <c r="D126" i="1"/>
  <c r="G126" i="1"/>
  <c r="G127" i="1" l="1"/>
  <c r="B128" i="1"/>
  <c r="D127" i="1"/>
  <c r="B346" i="1"/>
  <c r="E346" i="1"/>
  <c r="D347" i="1"/>
  <c r="F126" i="1"/>
  <c r="C126" i="1"/>
  <c r="E126" i="1"/>
  <c r="B347" i="1" l="1"/>
  <c r="D348" i="1"/>
  <c r="E347" i="1"/>
  <c r="E127" i="1"/>
  <c r="F127" i="1"/>
  <c r="C127" i="1"/>
  <c r="B129" i="1"/>
  <c r="D128" i="1"/>
  <c r="G128" i="1"/>
  <c r="F128" i="1" l="1"/>
  <c r="C128" i="1"/>
  <c r="E128" i="1"/>
  <c r="G129" i="1"/>
  <c r="B130" i="1"/>
  <c r="D129" i="1"/>
  <c r="E348" i="1"/>
  <c r="D349" i="1"/>
  <c r="B348" i="1"/>
  <c r="B131" i="1" l="1"/>
  <c r="D130" i="1"/>
  <c r="G130" i="1"/>
  <c r="B349" i="1"/>
  <c r="E349" i="1"/>
  <c r="D350" i="1"/>
  <c r="E129" i="1"/>
  <c r="C129" i="1"/>
  <c r="F129" i="1"/>
  <c r="B350" i="1" l="1"/>
  <c r="E350" i="1"/>
  <c r="D351" i="1"/>
  <c r="F130" i="1"/>
  <c r="C130" i="1"/>
  <c r="E130" i="1"/>
  <c r="G131" i="1"/>
  <c r="B132" i="1"/>
  <c r="D131" i="1"/>
  <c r="E131" i="1" l="1"/>
  <c r="F131" i="1"/>
  <c r="C131" i="1"/>
  <c r="E351" i="1"/>
  <c r="D352" i="1"/>
  <c r="B351" i="1"/>
  <c r="B133" i="1"/>
  <c r="G132" i="1"/>
  <c r="D132" i="1"/>
  <c r="F132" i="1" l="1"/>
  <c r="C132" i="1"/>
  <c r="E132" i="1"/>
  <c r="G133" i="1"/>
  <c r="B134" i="1"/>
  <c r="D133" i="1"/>
  <c r="B352" i="1"/>
  <c r="E352" i="1"/>
  <c r="D353" i="1"/>
  <c r="B353" i="1" l="1"/>
  <c r="E353" i="1"/>
  <c r="D354" i="1"/>
  <c r="B135" i="1"/>
  <c r="D134" i="1"/>
  <c r="G134" i="1"/>
  <c r="E133" i="1"/>
  <c r="C133" i="1"/>
  <c r="F133" i="1"/>
  <c r="E354" i="1" l="1"/>
  <c r="B354" i="1"/>
  <c r="D355" i="1"/>
  <c r="F134" i="1"/>
  <c r="C134" i="1"/>
  <c r="E134" i="1"/>
  <c r="G135" i="1"/>
  <c r="G37" i="1" s="1"/>
  <c r="D135" i="1"/>
  <c r="E135" i="1" l="1"/>
  <c r="E37" i="1" s="1"/>
  <c r="C135" i="1"/>
  <c r="F135" i="1"/>
  <c r="F37" i="1" s="1"/>
  <c r="B355" i="1"/>
  <c r="D356" i="1"/>
  <c r="E355" i="1"/>
  <c r="B356" i="1" l="1"/>
  <c r="E356" i="1"/>
  <c r="D357" i="1"/>
  <c r="L40" i="1"/>
  <c r="L41" i="1"/>
  <c r="K42" i="1" s="1"/>
  <c r="L42" i="1"/>
  <c r="K43" i="1" s="1"/>
  <c r="L43" i="1"/>
  <c r="K44" i="1" s="1"/>
  <c r="L46" i="1"/>
  <c r="K47" i="1" s="1"/>
  <c r="B357" i="1" l="1"/>
  <c r="E357" i="1"/>
  <c r="D358" i="1"/>
  <c r="D359" i="1" l="1"/>
  <c r="B358" i="1"/>
  <c r="E358" i="1"/>
  <c r="E359" i="1" l="1"/>
  <c r="D360" i="1"/>
  <c r="B359" i="1"/>
  <c r="B360" i="1" l="1"/>
  <c r="E360" i="1"/>
  <c r="D361" i="1"/>
  <c r="D362" i="1" l="1"/>
  <c r="B361" i="1"/>
  <c r="E361" i="1"/>
  <c r="E362" i="1" l="1"/>
  <c r="D363" i="1"/>
  <c r="B362" i="1"/>
  <c r="B363" i="1" l="1"/>
  <c r="E363" i="1"/>
  <c r="D364" i="1"/>
  <c r="D365" i="1" l="1"/>
  <c r="B364" i="1"/>
  <c r="E364" i="1"/>
  <c r="E365" i="1" l="1"/>
  <c r="B365" i="1"/>
  <c r="D366" i="1"/>
  <c r="B366" i="1" l="1"/>
  <c r="E366" i="1"/>
  <c r="D367" i="1"/>
  <c r="D368" i="1" l="1"/>
  <c r="B367" i="1"/>
  <c r="E367" i="1"/>
  <c r="E368" i="1" l="1"/>
  <c r="B368" i="1"/>
  <c r="D369" i="1"/>
  <c r="B369" i="1" l="1"/>
  <c r="E369" i="1"/>
  <c r="D370" i="1"/>
  <c r="D371" i="1" l="1"/>
  <c r="B370" i="1"/>
  <c r="E370" i="1"/>
  <c r="E371" i="1" l="1"/>
  <c r="D372" i="1"/>
  <c r="B371" i="1"/>
  <c r="B372" i="1" l="1"/>
  <c r="E372" i="1"/>
  <c r="D373" i="1"/>
  <c r="D374" i="1" l="1"/>
  <c r="B373" i="1"/>
  <c r="E373" i="1"/>
  <c r="E374" i="1" l="1"/>
  <c r="D375" i="1"/>
  <c r="B374" i="1"/>
  <c r="B375" i="1" l="1"/>
  <c r="E375" i="1"/>
  <c r="D376" i="1"/>
  <c r="D377" i="1" l="1"/>
  <c r="B376" i="1"/>
  <c r="E376" i="1"/>
  <c r="B377" i="1" l="1"/>
  <c r="E377" i="1"/>
  <c r="D378" i="1"/>
  <c r="B378" i="1" l="1"/>
  <c r="E378" i="1"/>
  <c r="D379" i="1"/>
  <c r="D380" i="1" l="1"/>
  <c r="B379" i="1"/>
  <c r="E379" i="1"/>
  <c r="E380" i="1" l="1"/>
  <c r="D381" i="1"/>
  <c r="B380" i="1"/>
  <c r="B381" i="1" l="1"/>
  <c r="E381" i="1"/>
  <c r="D382" i="1"/>
  <c r="D383" i="1" l="1"/>
  <c r="B382" i="1"/>
  <c r="E382" i="1"/>
  <c r="E383" i="1" l="1"/>
  <c r="B383" i="1"/>
  <c r="D384" i="1"/>
  <c r="B384" i="1" l="1"/>
  <c r="E384" i="1"/>
  <c r="D385" i="1"/>
  <c r="D386" i="1" l="1"/>
  <c r="B385" i="1"/>
  <c r="E385" i="1"/>
  <c r="E386" i="1" l="1"/>
  <c r="B386" i="1"/>
  <c r="D387" i="1"/>
  <c r="B387" i="1" l="1"/>
  <c r="E387" i="1"/>
  <c r="D388" i="1"/>
  <c r="D389" i="1" l="1"/>
  <c r="B388" i="1"/>
  <c r="E388" i="1"/>
  <c r="E389" i="1" l="1"/>
  <c r="D390" i="1"/>
  <c r="B389" i="1"/>
  <c r="B390" i="1" l="1"/>
  <c r="D391" i="1"/>
  <c r="E390" i="1"/>
  <c r="D392" i="1" l="1"/>
  <c r="B391" i="1"/>
  <c r="E391" i="1"/>
  <c r="E392" i="1" l="1"/>
  <c r="D393" i="1"/>
  <c r="B392" i="1"/>
  <c r="B393" i="1" l="1"/>
  <c r="E393" i="1"/>
  <c r="D394" i="1"/>
  <c r="D395" i="1" l="1"/>
  <c r="B394" i="1"/>
  <c r="E394" i="1"/>
  <c r="E395" i="1" l="1"/>
  <c r="B395" i="1"/>
  <c r="D396" i="1"/>
  <c r="B396" i="1" l="1"/>
  <c r="E396" i="1"/>
  <c r="D397" i="1"/>
  <c r="D398" i="1" l="1"/>
  <c r="B397" i="1"/>
  <c r="E397" i="1"/>
  <c r="E398" i="1" l="1"/>
  <c r="D399" i="1"/>
  <c r="B398" i="1"/>
  <c r="B399" i="1" l="1"/>
  <c r="D400" i="1"/>
  <c r="E399" i="1"/>
  <c r="D401" i="1" l="1"/>
  <c r="B400" i="1"/>
  <c r="E400" i="1"/>
  <c r="E401" i="1" l="1"/>
  <c r="D402" i="1"/>
  <c r="B401" i="1"/>
  <c r="B402" i="1" l="1"/>
  <c r="E402" i="1"/>
  <c r="D403" i="1"/>
  <c r="B403" i="1" l="1"/>
  <c r="E403" i="1"/>
</calcChain>
</file>

<file path=xl/sharedStrings.xml><?xml version="1.0" encoding="utf-8"?>
<sst xmlns="http://schemas.openxmlformats.org/spreadsheetml/2006/main" count="62" uniqueCount="53">
  <si>
    <t>Belastingsvoordel</t>
  </si>
  <si>
    <t>Kapitaal einde jaar</t>
  </si>
  <si>
    <t>Kapitaal aanvang jaar</t>
  </si>
  <si>
    <t>Jaar</t>
  </si>
  <si>
    <t>Totaal</t>
  </si>
  <si>
    <t>Kapitaal</t>
  </si>
  <si>
    <t>Intrest</t>
  </si>
  <si>
    <t>Saldo</t>
  </si>
  <si>
    <t>Vervaldag</t>
  </si>
  <si>
    <t>Aflossing</t>
  </si>
  <si>
    <t>Totaal belastingsvoordeel</t>
  </si>
  <si>
    <t>Simulatie - Belastingsvoordeel</t>
  </si>
  <si>
    <t>Simulatie - Aflossingstabel</t>
  </si>
  <si>
    <t>Taux periodique</t>
  </si>
  <si>
    <t>Capital annuité dégressive</t>
  </si>
  <si>
    <t># échéances</t>
  </si>
  <si>
    <t>Capital annuité constante</t>
  </si>
  <si>
    <t># échéances/an</t>
  </si>
  <si>
    <t>Données de calcul</t>
  </si>
  <si>
    <t>Begindatum</t>
  </si>
  <si>
    <t>Afbetalingsperiode</t>
  </si>
  <si>
    <t>Rentevoet</t>
  </si>
  <si>
    <t>Afbetalingstype</t>
  </si>
  <si>
    <t>Duur</t>
  </si>
  <si>
    <t>Kapitaalvrijstelling</t>
  </si>
  <si>
    <t>Kenmerken van de lening</t>
  </si>
  <si>
    <t xml:space="preserve">Ten slotte kunnen sommige simulaties, uitgevoerd aan de hand van deze calculator, een verschil van enkele centen opleveren met de afschrijvingstabel die door het onlineformulier wordt gegenereerd. </t>
  </si>
  <si>
    <t xml:space="preserve">De bedragen opgenomen in de kolom “Intrest” van de aflossingstabel zijn brutobedragen. Zodra de proxilening is afgesloten/geregistreerd, moet de kredietnemer op deze bedragen nog de roerende voorheffing inhouden en overdragen aan de desbetreffende belastingdienst.  </t>
  </si>
  <si>
    <t>Maandelijks, driemaandelijks, halfjaarlijks of jaarlijks aflossingsschema</t>
  </si>
  <si>
    <t>De minimum- en maximumrentevoeten worden aan het begin van elk jaar bijgewerkt. Als u aan het begin van het jaar een aanvraag probeert te simuleren, houd er dan rekening mee dat de wettelijke tarieven mogelijk nog niet bekend zijn.</t>
  </si>
  <si>
    <t>Terugbetalingsvoorwaarden van de proxilening</t>
  </si>
  <si>
    <t>De kredietnemer wordt gedurende een welbepaalde periode vrijgesteld van de terugbetaling van het kapitaal</t>
  </si>
  <si>
    <t xml:space="preserve">Tevens vestigen wij uw aandacht op het feit dat het niet mogelijk is om zowel de aflossingstabel als het belastingvoordeel te simuleren voor een lening die ingaat in een jaar na die van introductie. Zo kunt u in 2023 geen berekening simuleren voor een lening met een begindatum in 2024. </t>
  </si>
  <si>
    <t>Datum waarop de proxilening begint te lopen</t>
  </si>
  <si>
    <t>Jaarlijkse percentage van het kapitaal (bepaald door de voorschriften voor proxilening) dat de kredietnemer in het kader van de proxilening aan de kredietgever moet betalen</t>
  </si>
  <si>
    <t>Hetzelfde geldt voor de berekening van het belastingvoordeel dat louter ter informatie wordt meegedeeld: de belastingadministratie bepaalt het finale bedrag van dit jaarlijks voordeel dat aan de Brusselse kredietgever toekomt in het kader van een afgesloten proxilening die voldoet aan de toepasselijke regelgeving.</t>
  </si>
  <si>
    <t>Terugbetalingstermijn van de proxilening bepaald op 5 of 8 jaar</t>
  </si>
  <si>
    <t xml:space="preserve">en naar behoren ondertekend door de partijen, is bindend. </t>
  </si>
  <si>
    <t>Geleende bedrag toegekend door de kredietgever aan de kredietnemer in het kader van de proxilening</t>
  </si>
  <si>
    <r>
      <t xml:space="preserve">(onder </t>
    </r>
    <r>
      <rPr>
        <u/>
        <sz val="10"/>
        <color rgb="FF0070C0"/>
        <rFont val="Trebuchet MS"/>
        <family val="2"/>
      </rPr>
      <t>finance&amp;invest.brussels - Onze financieringsoplossingen - Proxilening/Hoe werkt het?/De proxilening aanvragen</t>
    </r>
    <r>
      <rPr>
        <sz val="10"/>
        <color theme="1" tint="0.14999847407452621"/>
        <rFont val="Trebuchet MS"/>
        <family val="2"/>
      </rPr>
      <t>)</t>
    </r>
  </si>
  <si>
    <t>Jaarlijks</t>
  </si>
  <si>
    <t>Definitie</t>
  </si>
  <si>
    <t>Concept</t>
  </si>
  <si>
    <t>Zesmaandelijks</t>
  </si>
  <si>
    <t>Legende</t>
  </si>
  <si>
    <t xml:space="preserve">Wij vestigen uw aandacht op het feit dat u met deze calculator zowel de aflossingstabel als het belastingvoordeel in het kader van de proxilening kunt simuleren: deze gegevens worden u uitsluitend ter informatie verstrekt. Slechts de aflossingstabel gegenereerd door het onlineformulier </t>
  </si>
  <si>
    <t>Driemaandelijks</t>
  </si>
  <si>
    <t>Maandelijks</t>
  </si>
  <si>
    <t>%</t>
  </si>
  <si>
    <t>Année</t>
  </si>
  <si>
    <t>Remboursement</t>
  </si>
  <si>
    <t>Pourcentage avantage fiscal</t>
  </si>
  <si>
    <t>Simulatie proxilening
Aflossingstabel en belastingsvoordeel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</si>
</sst>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0.00\ &quot;€&quot;;[Red]\-#,##0.00\ &quot;€&quot;"/>
    <numFmt numFmtId="43" formatCode="_-* #,##0.00_-;\-* #,##0.00_-;_-* &quot;-&quot;??_-;_-@_-"/>
    <numFmt numFmtId="164" formatCode="#,##0.00\ &quot;€&quot;"/>
    <numFmt numFmtId="165" formatCode="d/mm/yyyy;@"/>
    <numFmt numFmtId="166" formatCode="_-[$€-2]\ * #,##0.00_-;\-[$€-2]\ * #,##0.00_-;_-[$€-2]\ * &quot;-&quot;??_-;_-@_-"/>
    <numFmt numFmtId="167" formatCode="#,##0.0000000000000000000000\ &quot;€&quot;"/>
    <numFmt numFmtId="168" formatCode="#,##0.000000000\ &quot;€&quot;;[Red]\-#,##0.000000000\ &quot;€&quot;"/>
    <numFmt numFmtId="169" formatCode="0.000%"/>
    <numFmt numFmtId="170" formatCode="0.0%"/>
  </numFmts>
  <fonts count="15" x14ac:knownFonts="1">
    <font>
      <sz val="11"/>
      <color theme="1"/>
      <name val="Calibri"/>
      <family val="2"/>
      <scheme val="minor"/>
    </font>
    <font>
      <sz val="11"/>
      <color theme="1"/>
      <name val="Calibri"/>
      <family val="2"/>
      <scheme val="minor"/>
    </font>
    <font>
      <sz val="10"/>
      <color rgb="FFFF0000"/>
      <name val="Trebuchet MS"/>
      <family val="2"/>
    </font>
    <font>
      <sz val="10"/>
      <name val="Trebuchet MS"/>
      <family val="2"/>
    </font>
    <font>
      <b/>
      <sz val="10"/>
      <color theme="0"/>
      <name val="Trebuchet MS"/>
      <family val="2"/>
    </font>
    <font>
      <sz val="10"/>
      <color theme="0"/>
      <name val="Trebuchet MS"/>
      <family val="2"/>
    </font>
    <font>
      <b/>
      <sz val="10"/>
      <name val="Trebuchet MS"/>
      <family val="2"/>
    </font>
    <font>
      <b/>
      <sz val="10"/>
      <color rgb="FFFF0000"/>
      <name val="Trebuchet MS"/>
      <family val="2"/>
    </font>
    <font>
      <sz val="10"/>
      <color theme="1" tint="0.14999847407452621"/>
      <name val="Trebuchet MS"/>
      <family val="2"/>
    </font>
    <font>
      <b/>
      <sz val="10"/>
      <color theme="1" tint="0.14999847407452621"/>
      <name val="Trebuchet MS"/>
      <family val="2"/>
    </font>
    <font>
      <u/>
      <sz val="11"/>
      <color theme="10"/>
      <name val="Calibri"/>
      <family val="2"/>
      <scheme val="minor"/>
    </font>
    <font>
      <u/>
      <sz val="10"/>
      <color rgb="FF0070C0"/>
      <name val="Trebuchet MS"/>
      <family val="2"/>
    </font>
    <font>
      <b/>
      <sz val="10"/>
      <color theme="1"/>
      <name val="Trebuchet MS"/>
      <family val="2"/>
    </font>
    <font>
      <sz val="14"/>
      <color rgb="FFFF0000"/>
      <name val="Trebuchet MS"/>
      <family val="2"/>
    </font>
    <font>
      <sz val="14"/>
      <color rgb="FF575756"/>
      <name val="Trebuchet MS"/>
      <family val="2"/>
    </font>
  </fonts>
  <fills count="11">
    <fill>
      <patternFill patternType="none"/>
    </fill>
    <fill>
      <patternFill patternType="gray125"/>
    </fill>
    <fill>
      <patternFill patternType="solid">
        <fgColor theme="6" tint="0.79998168889431442"/>
        <bgColor theme="6" tint="0.79998168889431442"/>
      </patternFill>
    </fill>
    <fill>
      <patternFill patternType="solid">
        <fgColor theme="6"/>
        <bgColor theme="6"/>
      </patternFill>
    </fill>
    <fill>
      <patternFill patternType="solid">
        <fgColor rgb="FFFCBE00"/>
        <bgColor indexed="64"/>
      </patternFill>
    </fill>
    <fill>
      <patternFill patternType="solid">
        <fgColor rgb="FFBCCF00"/>
        <bgColor indexed="64"/>
      </patternFill>
    </fill>
    <fill>
      <patternFill patternType="solid">
        <fgColor rgb="FF0C91AD"/>
        <bgColor indexed="64"/>
      </patternFill>
    </fill>
    <fill>
      <patternFill patternType="solid">
        <fgColor rgb="FF9ED2C2"/>
        <bgColor indexed="64"/>
      </patternFill>
    </fill>
    <fill>
      <patternFill patternType="solid">
        <fgColor rgb="FFE7E6E6"/>
        <bgColor indexed="64"/>
      </patternFill>
    </fill>
    <fill>
      <patternFill patternType="solid">
        <fgColor theme="2"/>
        <bgColor theme="6" tint="0.79998168889431442"/>
      </patternFill>
    </fill>
    <fill>
      <patternFill patternType="solid">
        <fgColor theme="2"/>
        <bgColor indexed="64"/>
      </patternFill>
    </fill>
  </fills>
  <borders count="23">
    <border>
      <left/>
      <right/>
      <top/>
      <bottom/>
      <diagonal/>
    </border>
    <border>
      <left/>
      <right/>
      <top style="thin">
        <color theme="6" tint="0.39997558519241921"/>
      </top>
      <bottom/>
      <diagonal/>
    </border>
    <border>
      <left/>
      <right style="thin">
        <color theme="6" tint="0.39997558519241921"/>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style="thin">
        <color theme="6" tint="0.39997558519241921"/>
      </left>
      <right/>
      <top style="thin">
        <color theme="6" tint="0.39997558519241921"/>
      </top>
      <bottom style="thin">
        <color theme="6" tint="0.39997558519241921"/>
      </bottom>
      <diagonal/>
    </border>
    <border>
      <left/>
      <right style="thin">
        <color rgb="FFFCBE00"/>
      </right>
      <top style="thin">
        <color rgb="FFFCBE00"/>
      </top>
      <bottom style="thin">
        <color rgb="FFFCBE00"/>
      </bottom>
      <diagonal/>
    </border>
    <border>
      <left/>
      <right/>
      <top style="thin">
        <color rgb="FFFCBE00"/>
      </top>
      <bottom style="thin">
        <color rgb="FFFCBE00"/>
      </bottom>
      <diagonal/>
    </border>
    <border>
      <left style="thin">
        <color rgb="FFFCBE00"/>
      </left>
      <right/>
      <top style="thin">
        <color rgb="FFFCBE00"/>
      </top>
      <bottom style="thin">
        <color rgb="FFFCBE00"/>
      </bottom>
      <diagonal/>
    </border>
    <border>
      <left/>
      <right style="thin">
        <color rgb="FFBCCF00"/>
      </right>
      <top style="thin">
        <color rgb="FFBCCF00"/>
      </top>
      <bottom style="thin">
        <color rgb="FFBCCF00"/>
      </bottom>
      <diagonal/>
    </border>
    <border>
      <left/>
      <right/>
      <top style="thin">
        <color rgb="FFBCCF00"/>
      </top>
      <bottom style="thin">
        <color rgb="FFBCCF00"/>
      </bottom>
      <diagonal/>
    </border>
    <border>
      <left style="thin">
        <color rgb="FFBCCF00"/>
      </left>
      <right/>
      <top style="thin">
        <color rgb="FFBCCF00"/>
      </top>
      <bottom style="thin">
        <color rgb="FFBCCF00"/>
      </bottom>
      <diagonal/>
    </border>
    <border>
      <left/>
      <right style="thin">
        <color rgb="FF0C91AD"/>
      </right>
      <top/>
      <bottom style="thin">
        <color rgb="FF0C91AD"/>
      </bottom>
      <diagonal/>
    </border>
    <border>
      <left/>
      <right/>
      <top/>
      <bottom style="thin">
        <color rgb="FF0C91AD"/>
      </bottom>
      <diagonal/>
    </border>
    <border>
      <left style="thin">
        <color rgb="FF0C91AD"/>
      </left>
      <right/>
      <top/>
      <bottom style="thin">
        <color rgb="FF0C91AD"/>
      </bottom>
      <diagonal/>
    </border>
    <border>
      <left/>
      <right style="thin">
        <color rgb="FF0C91AD"/>
      </right>
      <top/>
      <bottom/>
      <diagonal/>
    </border>
    <border>
      <left style="thin">
        <color rgb="FF0C91AD"/>
      </left>
      <right/>
      <top/>
      <bottom/>
      <diagonal/>
    </border>
    <border>
      <left/>
      <right style="thin">
        <color rgb="FF0C91AD"/>
      </right>
      <top style="thin">
        <color rgb="FF0C91AD"/>
      </top>
      <bottom/>
      <diagonal/>
    </border>
    <border>
      <left/>
      <right/>
      <top style="thin">
        <color rgb="FF0C91AD"/>
      </top>
      <bottom/>
      <diagonal/>
    </border>
    <border>
      <left style="thin">
        <color rgb="FF0C91AD"/>
      </left>
      <right/>
      <top style="thin">
        <color rgb="FF0C91AD"/>
      </top>
      <bottom/>
      <diagonal/>
    </border>
    <border>
      <left style="thin">
        <color theme="6" tint="0.39994506668294322"/>
      </left>
      <right style="thin">
        <color theme="6" tint="0.39994506668294322"/>
      </right>
      <top style="thin">
        <color theme="6" tint="0.39994506668294322"/>
      </top>
      <bottom style="thin">
        <color theme="6" tint="0.39994506668294322"/>
      </bottom>
      <diagonal/>
    </border>
    <border>
      <left/>
      <right style="thin">
        <color theme="6" tint="0.39994506668294322"/>
      </right>
      <top style="thin">
        <color theme="6" tint="0.39994506668294322"/>
      </top>
      <bottom style="thin">
        <color theme="6" tint="0.39994506668294322"/>
      </bottom>
      <diagonal/>
    </border>
    <border>
      <left style="thin">
        <color theme="6" tint="0.39994506668294322"/>
      </left>
      <right/>
      <top style="thin">
        <color theme="6" tint="0.39994506668294322"/>
      </top>
      <bottom style="thin">
        <color theme="6" tint="0.39994506668294322"/>
      </bottom>
      <diagonal/>
    </border>
    <border>
      <left/>
      <right/>
      <top/>
      <bottom style="thin">
        <color theme="6" tint="0.39994506668294322"/>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93">
    <xf numFmtId="0" fontId="0" fillId="0" borderId="0" xfId="0"/>
    <xf numFmtId="0" fontId="2" fillId="0" borderId="0" xfId="0" applyFont="1" applyProtection="1">
      <protection hidden="1"/>
    </xf>
    <xf numFmtId="164" fontId="2" fillId="0" borderId="0" xfId="0" applyNumberFormat="1" applyFont="1" applyProtection="1">
      <protection hidden="1"/>
    </xf>
    <xf numFmtId="8" fontId="2" fillId="0" borderId="0" xfId="0" applyNumberFormat="1" applyFont="1" applyProtection="1">
      <protection hidden="1"/>
    </xf>
    <xf numFmtId="4" fontId="2" fillId="0" borderId="0" xfId="0" applyNumberFormat="1" applyFont="1" applyProtection="1">
      <protection hidden="1"/>
    </xf>
    <xf numFmtId="4" fontId="2" fillId="0" borderId="0" xfId="0" applyNumberFormat="1" applyFont="1" applyAlignment="1" applyProtection="1">
      <alignment horizontal="right" vertical="center" indent="1"/>
      <protection hidden="1"/>
    </xf>
    <xf numFmtId="165" fontId="2" fillId="0" borderId="0" xfId="0" applyNumberFormat="1" applyFont="1" applyAlignment="1" applyProtection="1">
      <alignment horizontal="center" vertical="center"/>
      <protection hidden="1"/>
    </xf>
    <xf numFmtId="166" fontId="2" fillId="0" borderId="0" xfId="0" applyNumberFormat="1" applyFont="1" applyProtection="1">
      <protection hidden="1"/>
    </xf>
    <xf numFmtId="164" fontId="2" fillId="0" borderId="1" xfId="0" applyNumberFormat="1" applyFont="1" applyBorder="1" applyAlignment="1" applyProtection="1">
      <alignment vertical="center"/>
      <protection hidden="1"/>
    </xf>
    <xf numFmtId="0" fontId="3" fillId="0" borderId="0" xfId="0" applyFont="1" applyProtection="1">
      <protection hidden="1"/>
    </xf>
    <xf numFmtId="164" fontId="3" fillId="0" borderId="0" xfId="0" applyNumberFormat="1" applyFont="1" applyProtection="1">
      <protection hidden="1"/>
    </xf>
    <xf numFmtId="164" fontId="3" fillId="0" borderId="0" xfId="0" applyNumberFormat="1" applyFont="1" applyAlignment="1" applyProtection="1">
      <alignment vertical="center"/>
      <protection hidden="1"/>
    </xf>
    <xf numFmtId="165" fontId="3" fillId="0" borderId="0" xfId="0" applyNumberFormat="1" applyFont="1" applyAlignment="1" applyProtection="1">
      <alignment horizontal="center" vertical="center"/>
      <protection hidden="1"/>
    </xf>
    <xf numFmtId="167" fontId="3" fillId="0" borderId="0" xfId="0" applyNumberFormat="1" applyFont="1" applyProtection="1">
      <protection hidden="1"/>
    </xf>
    <xf numFmtId="14" fontId="3" fillId="0" borderId="0" xfId="0" applyNumberFormat="1" applyFont="1" applyProtection="1">
      <protection hidden="1"/>
    </xf>
    <xf numFmtId="164" fontId="3" fillId="2" borderId="2" xfId="0" applyNumberFormat="1" applyFont="1" applyFill="1" applyBorder="1" applyProtection="1">
      <protection hidden="1"/>
    </xf>
    <xf numFmtId="164" fontId="3" fillId="2" borderId="3" xfId="0" applyNumberFormat="1" applyFont="1" applyFill="1" applyBorder="1" applyProtection="1">
      <protection hidden="1"/>
    </xf>
    <xf numFmtId="164" fontId="3" fillId="2" borderId="3" xfId="0" applyNumberFormat="1" applyFont="1" applyFill="1" applyBorder="1" applyAlignment="1" applyProtection="1">
      <alignment vertical="center"/>
      <protection hidden="1"/>
    </xf>
    <xf numFmtId="0" fontId="3" fillId="2" borderId="3" xfId="0" applyFont="1" applyFill="1" applyBorder="1" applyProtection="1">
      <protection hidden="1"/>
    </xf>
    <xf numFmtId="0" fontId="3" fillId="2" borderId="4" xfId="0" applyFont="1" applyFill="1" applyBorder="1" applyProtection="1">
      <protection hidden="1"/>
    </xf>
    <xf numFmtId="164" fontId="3" fillId="0" borderId="2" xfId="0" applyNumberFormat="1" applyFont="1" applyBorder="1" applyProtection="1">
      <protection hidden="1"/>
    </xf>
    <xf numFmtId="164" fontId="3" fillId="0" borderId="3" xfId="0" applyNumberFormat="1" applyFont="1" applyBorder="1" applyProtection="1">
      <protection hidden="1"/>
    </xf>
    <xf numFmtId="0" fontId="3" fillId="0" borderId="3" xfId="0" applyFont="1" applyBorder="1" applyProtection="1">
      <protection hidden="1"/>
    </xf>
    <xf numFmtId="0" fontId="3" fillId="0" borderId="4" xfId="0" applyFont="1" applyBorder="1" applyProtection="1">
      <protection hidden="1"/>
    </xf>
    <xf numFmtId="0" fontId="2" fillId="0" borderId="0" xfId="0" applyFont="1" applyAlignment="1" applyProtection="1">
      <alignment horizontal="center" vertical="center" wrapText="1"/>
      <protection hidden="1"/>
    </xf>
    <xf numFmtId="0" fontId="4" fillId="3" borderId="3"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164" fontId="4" fillId="4" borderId="5" xfId="0" applyNumberFormat="1" applyFont="1" applyFill="1" applyBorder="1" applyProtection="1">
      <protection hidden="1"/>
    </xf>
    <xf numFmtId="0" fontId="6" fillId="0" borderId="6" xfId="0" applyFont="1" applyBorder="1" applyAlignment="1" applyProtection="1">
      <alignment horizontal="right"/>
      <protection hidden="1"/>
    </xf>
    <xf numFmtId="0" fontId="3" fillId="0" borderId="6" xfId="0" applyFont="1" applyBorder="1" applyProtection="1">
      <protection hidden="1"/>
    </xf>
    <xf numFmtId="0" fontId="3" fillId="0" borderId="7" xfId="0" applyFont="1" applyBorder="1" applyProtection="1">
      <protection hidden="1"/>
    </xf>
    <xf numFmtId="164" fontId="4" fillId="5" borderId="8" xfId="1" applyNumberFormat="1" applyFont="1" applyFill="1" applyBorder="1" applyProtection="1">
      <protection hidden="1"/>
    </xf>
    <xf numFmtId="164" fontId="4" fillId="5" borderId="9" xfId="1" applyNumberFormat="1" applyFont="1" applyFill="1" applyBorder="1" applyProtection="1">
      <protection hidden="1"/>
    </xf>
    <xf numFmtId="0" fontId="6" fillId="0" borderId="9" xfId="0" applyFont="1" applyBorder="1" applyAlignment="1" applyProtection="1">
      <alignment horizontal="right"/>
      <protection hidden="1"/>
    </xf>
    <xf numFmtId="0" fontId="3" fillId="0" borderId="9" xfId="0" applyFont="1" applyBorder="1" applyProtection="1">
      <protection hidden="1"/>
    </xf>
    <xf numFmtId="0" fontId="3" fillId="0" borderId="10" xfId="0" applyFont="1" applyBorder="1" applyProtection="1">
      <protection hidden="1"/>
    </xf>
    <xf numFmtId="0" fontId="6" fillId="0" borderId="0" xfId="0" applyFont="1" applyAlignment="1" applyProtection="1">
      <alignment horizontal="center"/>
      <protection hidden="1"/>
    </xf>
    <xf numFmtId="168" fontId="2" fillId="0" borderId="0" xfId="0" applyNumberFormat="1" applyFont="1" applyProtection="1">
      <protection hidden="1"/>
    </xf>
    <xf numFmtId="10" fontId="2" fillId="0" borderId="0" xfId="2" applyNumberFormat="1" applyFont="1" applyProtection="1">
      <protection hidden="1"/>
    </xf>
    <xf numFmtId="0" fontId="2" fillId="0" borderId="11" xfId="0" applyFont="1" applyBorder="1" applyAlignment="1" applyProtection="1">
      <alignment horizontal="left"/>
      <protection hidden="1"/>
    </xf>
    <xf numFmtId="0" fontId="2" fillId="0" borderId="12" xfId="0" applyFont="1" applyBorder="1" applyAlignment="1" applyProtection="1">
      <alignment horizontal="left"/>
      <protection hidden="1"/>
    </xf>
    <xf numFmtId="0" fontId="2" fillId="0" borderId="13" xfId="0" applyFont="1" applyBorder="1" applyAlignment="1" applyProtection="1">
      <alignment horizontal="left"/>
      <protection hidden="1"/>
    </xf>
    <xf numFmtId="0" fontId="2" fillId="0" borderId="14" xfId="0" applyFont="1" applyBorder="1" applyProtection="1">
      <protection hidden="1"/>
    </xf>
    <xf numFmtId="14" fontId="3" fillId="7" borderId="0" xfId="0" applyNumberFormat="1" applyFont="1" applyFill="1" applyProtection="1">
      <protection locked="0"/>
    </xf>
    <xf numFmtId="0" fontId="3" fillId="0" borderId="15" xfId="0" applyFont="1" applyBorder="1" applyProtection="1">
      <protection hidden="1"/>
    </xf>
    <xf numFmtId="0" fontId="2" fillId="0" borderId="0" xfId="0" applyFont="1" applyAlignment="1" applyProtection="1">
      <alignment horizontal="left"/>
      <protection hidden="1"/>
    </xf>
    <xf numFmtId="0" fontId="2" fillId="0" borderId="14" xfId="0" applyFont="1" applyBorder="1" applyAlignment="1" applyProtection="1">
      <alignment horizontal="left"/>
      <protection hidden="1"/>
    </xf>
    <xf numFmtId="0" fontId="3" fillId="0" borderId="0" xfId="0" applyFont="1" applyAlignment="1" applyProtection="1">
      <alignment horizontal="left"/>
      <protection hidden="1"/>
    </xf>
    <xf numFmtId="0" fontId="3" fillId="0" borderId="15" xfId="0" applyFont="1" applyBorder="1" applyAlignment="1" applyProtection="1">
      <alignment horizontal="left"/>
      <protection hidden="1"/>
    </xf>
    <xf numFmtId="0" fontId="3" fillId="7" borderId="0" xfId="0" applyFont="1" applyFill="1" applyAlignment="1" applyProtection="1">
      <alignment vertical="top"/>
      <protection locked="0"/>
    </xf>
    <xf numFmtId="0" fontId="3" fillId="0" borderId="0" xfId="0" applyFont="1" applyAlignment="1" applyProtection="1">
      <alignment vertical="top"/>
      <protection hidden="1"/>
    </xf>
    <xf numFmtId="169" fontId="3" fillId="7" borderId="0" xfId="2" applyNumberFormat="1" applyFont="1" applyFill="1" applyBorder="1" applyAlignment="1" applyProtection="1">
      <alignment vertical="top"/>
      <protection locked="0"/>
    </xf>
    <xf numFmtId="0" fontId="3" fillId="0" borderId="15" xfId="0" applyFont="1" applyBorder="1" applyAlignment="1" applyProtection="1">
      <alignment vertical="top"/>
      <protection hidden="1"/>
    </xf>
    <xf numFmtId="0" fontId="2" fillId="0" borderId="0" xfId="0" applyFont="1" applyAlignment="1" applyProtection="1">
      <alignment horizontal="left" wrapText="1"/>
      <protection hidden="1"/>
    </xf>
    <xf numFmtId="0" fontId="3" fillId="7" borderId="0" xfId="0" applyFont="1" applyFill="1" applyProtection="1">
      <protection locked="0"/>
    </xf>
    <xf numFmtId="164" fontId="3" fillId="7" borderId="0" xfId="0" applyNumberFormat="1" applyFont="1" applyFill="1" applyProtection="1">
      <protection locked="0"/>
    </xf>
    <xf numFmtId="0" fontId="2" fillId="0" borderId="15" xfId="0" applyFont="1" applyBorder="1" applyAlignment="1" applyProtection="1">
      <alignment horizontal="left"/>
      <protection hidden="1"/>
    </xf>
    <xf numFmtId="170" fontId="2" fillId="0" borderId="0" xfId="0" applyNumberFormat="1" applyFont="1" applyAlignment="1" applyProtection="1">
      <alignment vertical="top"/>
      <protection hidden="1"/>
    </xf>
    <xf numFmtId="0" fontId="2" fillId="0" borderId="0" xfId="0" applyFont="1" applyAlignment="1" applyProtection="1">
      <alignment vertical="top"/>
      <protection hidden="1"/>
    </xf>
    <xf numFmtId="0" fontId="7" fillId="0" borderId="0" xfId="0" applyFont="1" applyAlignment="1" applyProtection="1">
      <alignment horizontal="left"/>
      <protection hidden="1"/>
    </xf>
    <xf numFmtId="170" fontId="2" fillId="0" borderId="0" xfId="0" applyNumberFormat="1" applyFont="1" applyProtection="1">
      <protection hidden="1"/>
    </xf>
    <xf numFmtId="0" fontId="8" fillId="0" borderId="0" xfId="0" applyFont="1" applyAlignment="1" applyProtection="1">
      <alignment horizontal="left" vertical="top" wrapText="1"/>
      <protection hidden="1"/>
    </xf>
    <xf numFmtId="0" fontId="9" fillId="8" borderId="0" xfId="0" applyFont="1" applyFill="1" applyAlignment="1" applyProtection="1">
      <alignment horizontal="left" vertical="top" wrapText="1"/>
      <protection hidden="1"/>
    </xf>
    <xf numFmtId="0" fontId="8" fillId="0" borderId="0" xfId="0" applyFont="1" applyProtection="1">
      <protection hidden="1"/>
    </xf>
    <xf numFmtId="0" fontId="8" fillId="0" borderId="0" xfId="0" applyFont="1" applyAlignment="1" applyProtection="1">
      <alignment vertical="top"/>
      <protection hidden="1"/>
    </xf>
    <xf numFmtId="0" fontId="8" fillId="9" borderId="20" xfId="0" applyFont="1" applyFill="1" applyBorder="1" applyAlignment="1" applyProtection="1">
      <alignment vertical="top"/>
      <protection hidden="1"/>
    </xf>
    <xf numFmtId="0" fontId="8" fillId="9" borderId="21" xfId="0" applyFont="1" applyFill="1" applyBorder="1" applyAlignment="1" applyProtection="1">
      <alignment vertical="top"/>
      <protection hidden="1"/>
    </xf>
    <xf numFmtId="0" fontId="8" fillId="8" borderId="0" xfId="0" applyFont="1" applyFill="1" applyAlignment="1" applyProtection="1">
      <alignment vertical="center"/>
      <protection hidden="1"/>
    </xf>
    <xf numFmtId="0" fontId="8" fillId="10" borderId="0" xfId="3" applyFont="1" applyFill="1" applyAlignment="1" applyProtection="1">
      <alignment horizontal="left" vertical="top" wrapText="1"/>
      <protection hidden="1"/>
    </xf>
    <xf numFmtId="0" fontId="2" fillId="10" borderId="19" xfId="0" applyFont="1" applyFill="1" applyBorder="1" applyAlignment="1" applyProtection="1">
      <alignment vertical="center"/>
      <protection hidden="1"/>
    </xf>
    <xf numFmtId="0" fontId="12" fillId="9" borderId="19" xfId="0" applyFont="1" applyFill="1" applyBorder="1" applyAlignment="1" applyProtection="1">
      <alignment vertical="center"/>
      <protection hidden="1"/>
    </xf>
    <xf numFmtId="0" fontId="2" fillId="0" borderId="0" xfId="0" applyFont="1" applyAlignment="1" applyProtection="1">
      <alignment horizontal="center"/>
      <protection hidden="1"/>
    </xf>
    <xf numFmtId="0" fontId="13" fillId="0" borderId="0" xfId="0" applyFont="1" applyAlignment="1" applyProtection="1">
      <alignment horizontal="center" vertical="center" wrapText="1"/>
      <protection hidden="1"/>
    </xf>
    <xf numFmtId="0" fontId="2" fillId="10" borderId="0" xfId="0" applyFont="1" applyFill="1" applyProtection="1">
      <protection hidden="1"/>
    </xf>
    <xf numFmtId="0" fontId="4" fillId="6" borderId="0" xfId="0" applyFont="1" applyFill="1" applyAlignment="1" applyProtection="1">
      <alignment horizontal="center"/>
      <protection hidden="1"/>
    </xf>
    <xf numFmtId="0" fontId="4" fillId="3" borderId="4" xfId="0" applyFont="1" applyFill="1" applyBorder="1" applyAlignment="1" applyProtection="1">
      <alignment horizontal="center" vertical="center" wrapText="1"/>
      <protection hidden="1"/>
    </xf>
    <xf numFmtId="0" fontId="4" fillId="3" borderId="3" xfId="0" applyFont="1" applyFill="1" applyBorder="1" applyAlignment="1" applyProtection="1">
      <alignment horizontal="center" vertical="center" wrapText="1"/>
      <protection hidden="1"/>
    </xf>
    <xf numFmtId="0" fontId="4" fillId="6" borderId="22" xfId="0" applyFont="1" applyFill="1" applyBorder="1" applyAlignment="1" applyProtection="1">
      <alignment horizontal="center"/>
      <protection hidden="1"/>
    </xf>
    <xf numFmtId="0" fontId="8" fillId="9" borderId="21" xfId="0" applyFont="1" applyFill="1" applyBorder="1" applyAlignment="1" applyProtection="1">
      <alignment horizontal="left" vertical="top"/>
      <protection hidden="1"/>
    </xf>
    <xf numFmtId="0" fontId="8" fillId="9" borderId="20" xfId="0" applyFont="1" applyFill="1" applyBorder="1" applyAlignment="1" applyProtection="1">
      <alignment horizontal="left" vertical="top"/>
      <protection hidden="1"/>
    </xf>
    <xf numFmtId="0" fontId="8" fillId="8" borderId="0" xfId="0" applyFont="1" applyFill="1" applyAlignment="1" applyProtection="1">
      <alignment horizontal="left" vertical="top" wrapText="1"/>
      <protection hidden="1"/>
    </xf>
    <xf numFmtId="0" fontId="9" fillId="8" borderId="0" xfId="0" applyFont="1" applyFill="1" applyAlignment="1" applyProtection="1">
      <alignment horizontal="left" vertical="top" wrapText="1"/>
      <protection hidden="1"/>
    </xf>
    <xf numFmtId="0" fontId="4" fillId="6" borderId="18" xfId="0" applyFont="1" applyFill="1" applyBorder="1" applyAlignment="1" applyProtection="1">
      <alignment horizontal="left"/>
      <protection hidden="1"/>
    </xf>
    <xf numFmtId="0" fontId="4" fillId="6" borderId="17" xfId="0" applyFont="1" applyFill="1" applyBorder="1" applyAlignment="1" applyProtection="1">
      <alignment horizontal="left"/>
      <protection hidden="1"/>
    </xf>
    <xf numFmtId="0" fontId="4" fillId="6" borderId="16" xfId="0" applyFont="1" applyFill="1" applyBorder="1" applyAlignment="1" applyProtection="1">
      <alignment horizontal="left"/>
      <protection hidden="1"/>
    </xf>
    <xf numFmtId="0" fontId="2" fillId="0" borderId="14" xfId="0" applyFont="1" applyBorder="1" applyAlignment="1" applyProtection="1">
      <alignment horizontal="left" wrapText="1"/>
      <protection hidden="1"/>
    </xf>
    <xf numFmtId="0" fontId="8" fillId="10" borderId="0" xfId="3" applyFont="1" applyFill="1" applyAlignment="1" applyProtection="1">
      <alignment horizontal="left" vertical="center" wrapText="1"/>
      <protection hidden="1"/>
    </xf>
    <xf numFmtId="0" fontId="8" fillId="9" borderId="19" xfId="0" applyFont="1" applyFill="1" applyBorder="1" applyAlignment="1" applyProtection="1">
      <alignment horizontal="left" vertical="top" wrapText="1"/>
      <protection hidden="1"/>
    </xf>
    <xf numFmtId="0" fontId="8" fillId="10" borderId="0" xfId="3" applyFont="1" applyFill="1" applyAlignment="1" applyProtection="1">
      <alignment horizontal="left" vertical="top" wrapText="1"/>
      <protection hidden="1"/>
    </xf>
    <xf numFmtId="0" fontId="14" fillId="8" borderId="0" xfId="0" applyFont="1" applyFill="1" applyAlignment="1" applyProtection="1">
      <alignment horizontal="center" vertical="center" wrapText="1"/>
      <protection hidden="1"/>
    </xf>
    <xf numFmtId="0" fontId="8" fillId="8" borderId="0" xfId="0" applyFont="1" applyFill="1" applyAlignment="1" applyProtection="1">
      <alignment horizontal="left" vertical="center" wrapText="1"/>
      <protection hidden="1"/>
    </xf>
    <xf numFmtId="0" fontId="12" fillId="9" borderId="19" xfId="0" applyFont="1" applyFill="1" applyBorder="1" applyAlignment="1" applyProtection="1">
      <alignment horizontal="left" vertical="center"/>
      <protection hidden="1"/>
    </xf>
    <xf numFmtId="0" fontId="8" fillId="8" borderId="0" xfId="3" applyFont="1" applyFill="1" applyAlignment="1" applyProtection="1">
      <alignment horizontal="left" vertical="center"/>
      <protection hidden="1"/>
    </xf>
  </cellXfs>
  <cellStyles count="4">
    <cellStyle name="Comma" xfId="1" builtinId="3"/>
    <cellStyle name="Hyperlink" xfId="3" builtinId="8"/>
    <cellStyle name="Normal" xfId="0" builtinId="0"/>
    <cellStyle name="Percent" xfId="2" builtinId="5"/>
  </cellStyles>
  <dxfs count="17">
    <dxf>
      <font>
        <strike val="0"/>
        <color theme="6" tint="0.79998168889431442"/>
      </font>
    </dxf>
    <dxf>
      <font>
        <strike val="0"/>
        <color theme="0"/>
      </font>
    </dxf>
    <dxf>
      <font>
        <strike val="0"/>
        <color theme="6" tint="0.79998168889431442"/>
      </font>
    </dxf>
    <dxf>
      <font>
        <strike val="0"/>
        <color theme="0"/>
      </font>
    </dxf>
    <dxf>
      <font>
        <strike val="0"/>
        <color theme="6" tint="0.79998168889431442"/>
      </font>
    </dxf>
    <dxf>
      <font>
        <strike val="0"/>
        <color theme="0"/>
      </font>
    </dxf>
    <dxf>
      <font>
        <strike val="0"/>
        <color theme="6" tint="0.79998168889431442"/>
      </font>
    </dxf>
    <dxf>
      <font>
        <strike val="0"/>
        <color theme="0"/>
      </font>
    </dxf>
    <dxf>
      <font>
        <strike val="0"/>
        <color theme="6" tint="0.79998168889431442"/>
      </font>
    </dxf>
    <dxf>
      <font>
        <strike val="0"/>
        <outline val="0"/>
        <shadow val="0"/>
        <u val="none"/>
        <vertAlign val="baseline"/>
        <sz val="10"/>
        <color auto="1"/>
        <name val="Trebuchet MS"/>
        <family val="2"/>
        <scheme val="none"/>
      </font>
      <numFmt numFmtId="164" formatCode="#,##0.00\ &quot;€&quot;"/>
      <protection locked="1" hidden="1"/>
    </dxf>
    <dxf>
      <font>
        <strike val="0"/>
        <outline val="0"/>
        <shadow val="0"/>
        <u val="none"/>
        <vertAlign val="baseline"/>
        <sz val="10"/>
        <color auto="1"/>
        <name val="Trebuchet MS"/>
        <family val="2"/>
        <scheme val="none"/>
      </font>
      <numFmt numFmtId="164" formatCode="#,##0.00\ &quot;€&quot;"/>
      <protection locked="1" hidden="1"/>
    </dxf>
    <dxf>
      <font>
        <strike val="0"/>
        <outline val="0"/>
        <shadow val="0"/>
        <u val="none"/>
        <vertAlign val="baseline"/>
        <sz val="10"/>
        <color auto="1"/>
        <name val="Trebuchet MS"/>
        <family val="2"/>
        <scheme val="none"/>
      </font>
      <numFmt numFmtId="164" formatCode="#,##0.00\ &quot;€&quot;"/>
      <protection locked="1" hidden="1"/>
    </dxf>
    <dxf>
      <font>
        <strike val="0"/>
        <outline val="0"/>
        <shadow val="0"/>
        <u val="none"/>
        <vertAlign val="baseline"/>
        <sz val="10"/>
        <color auto="1"/>
        <name val="Trebuchet MS"/>
        <family val="2"/>
        <scheme val="none"/>
      </font>
      <protection locked="1" hidden="1"/>
    </dxf>
    <dxf>
      <font>
        <strike val="0"/>
        <outline val="0"/>
        <shadow val="0"/>
        <u val="none"/>
        <vertAlign val="baseline"/>
        <sz val="10"/>
        <color auto="1"/>
        <name val="Trebuchet MS"/>
        <family val="2"/>
        <scheme val="none"/>
      </font>
      <protection locked="1" hidden="1"/>
    </dxf>
    <dxf>
      <font>
        <strike val="0"/>
        <outline val="0"/>
        <shadow val="0"/>
        <u val="none"/>
        <vertAlign val="baseline"/>
        <sz val="10"/>
        <color auto="1"/>
        <name val="Trebuchet MS"/>
        <family val="2"/>
        <scheme val="none"/>
      </font>
      <protection locked="1" hidden="1"/>
    </dxf>
    <dxf>
      <font>
        <strike val="0"/>
        <outline val="0"/>
        <shadow val="0"/>
        <u val="none"/>
        <vertAlign val="baseline"/>
        <sz val="10"/>
        <color auto="1"/>
        <name val="Trebuchet MS"/>
        <family val="2"/>
        <scheme val="none"/>
      </font>
      <protection locked="1" hidden="1"/>
    </dxf>
    <dxf>
      <font>
        <strike val="0"/>
        <outline val="0"/>
        <shadow val="0"/>
        <u val="none"/>
        <vertAlign val="baseline"/>
        <sz val="10"/>
        <color theme="0"/>
        <name val="Trebuchet MS"/>
        <family val="2"/>
        <scheme val="none"/>
      </font>
      <alignment horizontal="center" vertical="center" textRotation="0" wrapText="1" indent="0" justifyLastLine="0" shrinkToFit="0" readingOrder="0"/>
      <protection locked="1" hidden="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57150</xdr:colOff>
      <xdr:row>1</xdr:row>
      <xdr:rowOff>28575</xdr:rowOff>
    </xdr:from>
    <xdr:ext cx="929977" cy="396240"/>
    <xdr:pic>
      <xdr:nvPicPr>
        <xdr:cNvPr id="2" name="Picture 1">
          <a:extLst>
            <a:ext uri="{FF2B5EF4-FFF2-40B4-BE49-F238E27FC236}">
              <a16:creationId xmlns:a16="http://schemas.microsoft.com/office/drawing/2014/main" id="{BA8F06B4-E601-41B7-B776-6FB6EC9106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 y="222250"/>
          <a:ext cx="929977" cy="396240"/>
        </a:xfrm>
        <a:prstGeom prst="rect">
          <a:avLst/>
        </a:prstGeom>
        <a:noFill/>
        <a:ln>
          <a:noFill/>
        </a:ln>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84228D7-6E26-4EAE-BB9C-E6BBF2657B23}" name="Table13453742" displayName="Table13453742" ref="B39:G135" totalsRowShown="0" headerRowDxfId="16" dataDxfId="15">
  <autoFilter ref="B39:G135" xr:uid="{7FEF341A-C313-431F-8660-9685B95C423A}">
    <filterColumn colId="0" hiddenButton="1"/>
    <filterColumn colId="1" hiddenButton="1"/>
    <filterColumn colId="2" hiddenButton="1"/>
    <filterColumn colId="3" hiddenButton="1"/>
    <filterColumn colId="4" hiddenButton="1"/>
    <filterColumn colId="5" hiddenButton="1"/>
  </autoFilter>
  <tableColumns count="6">
    <tableColumn id="1" xr3:uid="{DF5652F3-C61C-4C8C-A6CD-5A2C21EB37AC}" name="Aflossing" dataDxfId="14"/>
    <tableColumn id="3" xr3:uid="{1A8D62D6-0AAB-4AF9-85C2-A5CC74D20814}" name="Vervaldag" dataDxfId="13">
      <calculatedColumnFormula>IFERROR(IF(Table13453742[[#This Row],[Saldo]]=" "," ",EDATE($C$27-1,Table13453742[[#This Row],[Aflossing]]*12/$C$31))," ")</calculatedColumnFormula>
    </tableColumn>
    <tableColumn id="4" xr3:uid="{837AADD8-17F3-461F-822D-8E1E816C4794}" name="Saldo" dataDxfId="12"/>
    <tableColumn id="6" xr3:uid="{A32FA522-DAB1-4BA4-88AE-66E4E0328C1B}" name="Intrest" dataDxfId="11">
      <calculatedColumnFormula>IFERROR(IF(D40=" "," ",Table13453742[[#This Row],[Saldo]]*$C$33)," ")</calculatedColumnFormula>
    </tableColumn>
    <tableColumn id="5" xr3:uid="{436BAB87-74A9-4733-A7B9-6B729BCA60A1}" name="Kapitaal" dataDxfId="10">
      <calculatedColumnFormula>IF(Table13453742[[#This Row],[Saldo]]=" "," ",IF(Table13453742[[#This Row],[Aflossing]]&lt;=$F$21,0,IF($F$23="Remboursement constant",$F$31-Table13453742[[#This Row],[Intrest]],IF($F$23="Remboursement dégressif",$F$32,IF(AND($F$23="Remboursement unique",Table13453742[[#This Row],[Aflossing]]=$C$32),$C$21,0)))))</calculatedColumnFormula>
    </tableColumn>
    <tableColumn id="7" xr3:uid="{09F11F3E-7955-4032-B0AF-B69E161C8A81}" name="Totaal" dataDxfId="9">
      <calculatedColumnFormula>IF(Table13453742[[#This Row],[Aflossing]]=" "," ",SUM(Table13453742[[#This Row],[Intrest]:[Kapitaal]]))</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inance.brussels/nl/proxilening/" TargetMode="External"/><Relationship Id="rId1" Type="http://schemas.openxmlformats.org/officeDocument/2006/relationships/hyperlink" Target="https://www.finance.brussels/proxi/"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E31AE-7769-4643-A4F1-A62BC8037F7E}">
  <dimension ref="B2:XFD403"/>
  <sheetViews>
    <sheetView showGridLines="0" tabSelected="1" zoomScale="80" zoomScaleNormal="80" workbookViewId="0">
      <selection activeCell="C27" sqref="C27"/>
    </sheetView>
  </sheetViews>
  <sheetFormatPr defaultColWidth="9.1796875" defaultRowHeight="13.5" x14ac:dyDescent="0.35"/>
  <cols>
    <col min="1" max="1" width="2.54296875" style="1" customWidth="1"/>
    <col min="2" max="2" width="17.1796875" style="1" customWidth="1"/>
    <col min="3" max="3" width="15.453125" style="1" customWidth="1"/>
    <col min="4" max="4" width="21.54296875" style="1" customWidth="1"/>
    <col min="5" max="5" width="25.7265625" style="1" customWidth="1"/>
    <col min="6" max="6" width="26.7265625" style="1" customWidth="1"/>
    <col min="7" max="7" width="27" style="1" customWidth="1"/>
    <col min="8" max="8" width="3.7265625" style="1" customWidth="1"/>
    <col min="9" max="9" width="2" style="1" bestFit="1" customWidth="1"/>
    <col min="10" max="10" width="19.26953125" style="1" customWidth="1"/>
    <col min="11" max="11" width="20.81640625" style="1" customWidth="1"/>
    <col min="12" max="12" width="19.54296875" style="1" customWidth="1"/>
    <col min="13" max="13" width="19.7265625" style="1" customWidth="1"/>
    <col min="14" max="18" width="0" style="1" hidden="1" customWidth="1"/>
    <col min="19" max="16384" width="9.1796875" style="1"/>
  </cols>
  <sheetData>
    <row r="2" spans="2:21 16384:16384" ht="18.75" customHeight="1" x14ac:dyDescent="0.35">
      <c r="B2" s="73"/>
      <c r="C2" s="89" t="s">
        <v>52</v>
      </c>
      <c r="D2" s="89"/>
      <c r="E2" s="89"/>
      <c r="F2" s="89"/>
      <c r="G2" s="89"/>
      <c r="H2" s="72"/>
      <c r="N2" s="1" t="s">
        <v>51</v>
      </c>
      <c r="Q2" s="1" t="s">
        <v>50</v>
      </c>
    </row>
    <row r="3" spans="2:21 16384:16384" ht="18" customHeight="1" x14ac:dyDescent="0.35">
      <c r="B3" s="73"/>
      <c r="C3" s="89"/>
      <c r="D3" s="89"/>
      <c r="E3" s="89"/>
      <c r="F3" s="89"/>
      <c r="G3" s="89"/>
      <c r="H3" s="72"/>
      <c r="N3" s="71" t="s">
        <v>49</v>
      </c>
      <c r="O3" s="71" t="s">
        <v>48</v>
      </c>
      <c r="Q3" s="1" t="s">
        <v>47</v>
      </c>
      <c r="R3" s="1">
        <v>12</v>
      </c>
    </row>
    <row r="4" spans="2:21 16384:16384" ht="10.5" customHeight="1" x14ac:dyDescent="0.35">
      <c r="N4" s="58">
        <v>1</v>
      </c>
      <c r="O4" s="57">
        <v>0.04</v>
      </c>
      <c r="Q4" s="1" t="s">
        <v>46</v>
      </c>
      <c r="R4" s="1">
        <v>4</v>
      </c>
    </row>
    <row r="5" spans="2:21 16384:16384" ht="15" customHeight="1" x14ac:dyDescent="0.35">
      <c r="B5" s="90" t="s">
        <v>45</v>
      </c>
      <c r="C5" s="90"/>
      <c r="D5" s="90"/>
      <c r="E5" s="90"/>
      <c r="F5" s="90"/>
      <c r="G5" s="90"/>
      <c r="I5" s="77" t="s">
        <v>44</v>
      </c>
      <c r="J5" s="77"/>
      <c r="K5" s="77"/>
      <c r="L5" s="77"/>
      <c r="M5" s="77"/>
      <c r="N5" s="58">
        <v>2</v>
      </c>
      <c r="O5" s="57">
        <v>0.04</v>
      </c>
      <c r="Q5" s="1" t="s">
        <v>43</v>
      </c>
      <c r="R5" s="1">
        <v>2</v>
      </c>
      <c r="U5" s="60"/>
    </row>
    <row r="6" spans="2:21 16384:16384" ht="20.25" customHeight="1" x14ac:dyDescent="0.35">
      <c r="B6" s="90"/>
      <c r="C6" s="90"/>
      <c r="D6" s="90"/>
      <c r="E6" s="90"/>
      <c r="F6" s="90"/>
      <c r="G6" s="90"/>
      <c r="I6" s="70" t="s">
        <v>42</v>
      </c>
      <c r="J6" s="69"/>
      <c r="K6" s="91" t="s">
        <v>41</v>
      </c>
      <c r="L6" s="91"/>
      <c r="M6" s="91"/>
      <c r="N6" s="58">
        <v>3</v>
      </c>
      <c r="O6" s="57">
        <v>0.04</v>
      </c>
      <c r="Q6" s="1" t="s">
        <v>40</v>
      </c>
      <c r="R6" s="1">
        <v>1</v>
      </c>
      <c r="U6" s="60"/>
    </row>
    <row r="7" spans="2:21 16384:16384" ht="28.5" customHeight="1" x14ac:dyDescent="0.35">
      <c r="B7" s="92" t="s">
        <v>39</v>
      </c>
      <c r="C7" s="92"/>
      <c r="D7" s="92"/>
      <c r="E7" s="92"/>
      <c r="F7" s="92"/>
      <c r="G7" s="92"/>
      <c r="I7" s="78" t="s">
        <v>5</v>
      </c>
      <c r="J7" s="79"/>
      <c r="K7" s="87" t="s">
        <v>38</v>
      </c>
      <c r="L7" s="87"/>
      <c r="M7" s="87"/>
      <c r="N7" s="58">
        <v>4</v>
      </c>
      <c r="O7" s="57">
        <v>2.5000000000000001E-2</v>
      </c>
      <c r="U7" s="60"/>
    </row>
    <row r="8" spans="2:21 16384:16384" x14ac:dyDescent="0.35">
      <c r="B8" s="88" t="s">
        <v>37</v>
      </c>
      <c r="C8" s="88"/>
      <c r="D8" s="88"/>
      <c r="E8" s="88"/>
      <c r="F8" s="88"/>
      <c r="G8" s="88"/>
      <c r="I8" s="78" t="s">
        <v>23</v>
      </c>
      <c r="J8" s="79"/>
      <c r="K8" s="87" t="s">
        <v>36</v>
      </c>
      <c r="L8" s="87"/>
      <c r="M8" s="87"/>
      <c r="N8" s="58">
        <v>5</v>
      </c>
      <c r="O8" s="57">
        <v>2.5000000000000001E-2</v>
      </c>
      <c r="U8" s="60"/>
    </row>
    <row r="9" spans="2:21 16384:16384" ht="47.25" customHeight="1" x14ac:dyDescent="0.35">
      <c r="B9" s="86" t="s">
        <v>35</v>
      </c>
      <c r="C9" s="86"/>
      <c r="D9" s="86"/>
      <c r="E9" s="86"/>
      <c r="F9" s="86"/>
      <c r="G9" s="86"/>
      <c r="I9" s="78" t="s">
        <v>21</v>
      </c>
      <c r="J9" s="79"/>
      <c r="K9" s="87" t="s">
        <v>34</v>
      </c>
      <c r="L9" s="87"/>
      <c r="M9" s="87"/>
      <c r="N9" s="58"/>
      <c r="O9" s="57"/>
      <c r="U9" s="60"/>
    </row>
    <row r="10" spans="2:21 16384:16384" x14ac:dyDescent="0.35">
      <c r="B10" s="68"/>
      <c r="C10" s="68"/>
      <c r="D10" s="68"/>
      <c r="E10" s="68"/>
      <c r="F10" s="68"/>
      <c r="G10" s="68"/>
      <c r="I10" s="78" t="s">
        <v>19</v>
      </c>
      <c r="J10" s="79"/>
      <c r="K10" s="87" t="s">
        <v>33</v>
      </c>
      <c r="L10" s="87"/>
      <c r="M10" s="87"/>
      <c r="N10" s="58"/>
      <c r="O10" s="57"/>
      <c r="U10" s="60"/>
    </row>
    <row r="11" spans="2:21 16384:16384" ht="30.75" customHeight="1" x14ac:dyDescent="0.35">
      <c r="B11" s="86" t="s">
        <v>32</v>
      </c>
      <c r="C11" s="86"/>
      <c r="D11" s="86"/>
      <c r="E11" s="86"/>
      <c r="F11" s="86"/>
      <c r="G11" s="86"/>
      <c r="I11" s="78" t="s">
        <v>24</v>
      </c>
      <c r="J11" s="79"/>
      <c r="K11" s="87" t="s">
        <v>31</v>
      </c>
      <c r="L11" s="87"/>
      <c r="M11" s="87"/>
      <c r="N11" s="58"/>
      <c r="O11" s="57"/>
      <c r="U11" s="60"/>
    </row>
    <row r="12" spans="2:21 16384:16384" ht="15" customHeight="1" x14ac:dyDescent="0.35">
      <c r="B12" s="67"/>
      <c r="C12" s="67"/>
      <c r="D12" s="67"/>
      <c r="E12" s="67"/>
      <c r="F12" s="67"/>
      <c r="G12" s="67"/>
      <c r="I12" s="78" t="s">
        <v>22</v>
      </c>
      <c r="J12" s="79"/>
      <c r="K12" s="87" t="s">
        <v>30</v>
      </c>
      <c r="L12" s="87"/>
      <c r="M12" s="87"/>
      <c r="N12" s="58">
        <v>6</v>
      </c>
      <c r="O12" s="57">
        <v>2.5000000000000001E-2</v>
      </c>
      <c r="U12" s="60"/>
      <c r="XFD12" s="1">
        <f>SUM(A12:XFC12)</f>
        <v>6.0250000000000004</v>
      </c>
    </row>
    <row r="13" spans="2:21 16384:16384" ht="32.25" customHeight="1" x14ac:dyDescent="0.35">
      <c r="B13" s="80" t="s">
        <v>29</v>
      </c>
      <c r="C13" s="80"/>
      <c r="D13" s="80"/>
      <c r="E13" s="80"/>
      <c r="F13" s="80"/>
      <c r="G13" s="80"/>
      <c r="I13" s="66" t="s">
        <v>20</v>
      </c>
      <c r="J13" s="65"/>
      <c r="K13" s="87" t="s">
        <v>28</v>
      </c>
      <c r="L13" s="87"/>
      <c r="M13" s="87"/>
      <c r="N13" s="58"/>
      <c r="O13" s="57"/>
      <c r="U13" s="60"/>
    </row>
    <row r="14" spans="2:21 16384:16384" ht="30.75" customHeight="1" x14ac:dyDescent="0.35">
      <c r="B14" s="80" t="s">
        <v>27</v>
      </c>
      <c r="C14" s="80"/>
      <c r="D14" s="80"/>
      <c r="E14" s="80"/>
      <c r="F14" s="80"/>
      <c r="G14" s="80"/>
      <c r="N14" s="58"/>
      <c r="O14" s="57"/>
      <c r="U14" s="60"/>
    </row>
    <row r="15" spans="2:21 16384:16384" ht="6" customHeight="1" x14ac:dyDescent="0.35">
      <c r="B15" s="62"/>
      <c r="C15" s="62"/>
      <c r="D15" s="62"/>
      <c r="E15" s="62"/>
      <c r="F15" s="62"/>
      <c r="G15" s="62"/>
      <c r="I15" s="64"/>
      <c r="J15" s="63"/>
      <c r="K15" s="61"/>
      <c r="L15" s="61"/>
      <c r="M15" s="61"/>
      <c r="N15" s="58"/>
      <c r="O15" s="57"/>
      <c r="U15" s="60"/>
    </row>
    <row r="16" spans="2:21 16384:16384" ht="33" customHeight="1" x14ac:dyDescent="0.35">
      <c r="B16" s="80" t="s">
        <v>26</v>
      </c>
      <c r="C16" s="81"/>
      <c r="D16" s="81"/>
      <c r="E16" s="81"/>
      <c r="F16" s="81"/>
      <c r="G16" s="81"/>
      <c r="L16" s="61"/>
      <c r="M16" s="61"/>
      <c r="N16" s="58">
        <v>7</v>
      </c>
      <c r="O16" s="57">
        <v>2.5000000000000001E-2</v>
      </c>
      <c r="U16" s="60"/>
    </row>
    <row r="17" spans="2:15" x14ac:dyDescent="0.35">
      <c r="H17" s="59"/>
      <c r="N17" s="58">
        <v>8</v>
      </c>
      <c r="O17" s="57">
        <v>2.5000000000000001E-2</v>
      </c>
    </row>
    <row r="18" spans="2:15" ht="6" customHeight="1" x14ac:dyDescent="0.35">
      <c r="H18" s="45"/>
    </row>
    <row r="19" spans="2:15" x14ac:dyDescent="0.35">
      <c r="B19" s="82" t="s">
        <v>25</v>
      </c>
      <c r="C19" s="83"/>
      <c r="D19" s="83"/>
      <c r="E19" s="83"/>
      <c r="F19" s="83"/>
      <c r="G19" s="84"/>
      <c r="H19" s="53"/>
    </row>
    <row r="20" spans="2:15" ht="6" customHeight="1" x14ac:dyDescent="0.35">
      <c r="B20" s="56"/>
      <c r="C20" s="45"/>
      <c r="D20" s="45"/>
      <c r="E20" s="45"/>
      <c r="F20" s="45"/>
      <c r="G20" s="46"/>
      <c r="H20" s="53"/>
    </row>
    <row r="21" spans="2:15" x14ac:dyDescent="0.35">
      <c r="B21" s="44" t="s">
        <v>5</v>
      </c>
      <c r="C21" s="55"/>
      <c r="D21" s="9"/>
      <c r="E21" s="9" t="s">
        <v>24</v>
      </c>
      <c r="F21" s="54"/>
      <c r="G21" s="85" t="str">
        <f>IF(AND(F23="Eenmalige afbetaling",F25&lt;&gt;"Jaarlijks"),"Indien u voor een eenmalige afbetaling kiest, gelieve een jaarlijkse afbetalingsperiode te selecteren"," ")</f>
        <v xml:space="preserve"> </v>
      </c>
      <c r="H21" s="53"/>
    </row>
    <row r="22" spans="2:15" ht="6" customHeight="1" x14ac:dyDescent="0.35">
      <c r="B22" s="48"/>
      <c r="C22" s="47"/>
      <c r="D22" s="47"/>
      <c r="E22" s="47"/>
      <c r="F22" s="47"/>
      <c r="G22" s="85"/>
      <c r="H22" s="53"/>
    </row>
    <row r="23" spans="2:15" x14ac:dyDescent="0.35">
      <c r="B23" s="52" t="s">
        <v>23</v>
      </c>
      <c r="C23" s="49"/>
      <c r="D23" s="9"/>
      <c r="E23" s="50" t="s">
        <v>22</v>
      </c>
      <c r="F23" s="49"/>
      <c r="G23" s="85"/>
      <c r="H23" s="53"/>
    </row>
    <row r="24" spans="2:15" ht="6" customHeight="1" x14ac:dyDescent="0.35">
      <c r="B24" s="48"/>
      <c r="C24" s="47"/>
      <c r="D24" s="47"/>
      <c r="E24" s="47"/>
      <c r="F24" s="47"/>
      <c r="G24" s="85"/>
      <c r="H24" s="45"/>
    </row>
    <row r="25" spans="2:15" ht="18" customHeight="1" x14ac:dyDescent="0.35">
      <c r="B25" s="52" t="s">
        <v>21</v>
      </c>
      <c r="C25" s="51"/>
      <c r="D25" s="9"/>
      <c r="E25" s="50" t="s">
        <v>20</v>
      </c>
      <c r="F25" s="49"/>
      <c r="G25" s="85"/>
    </row>
    <row r="26" spans="2:15" ht="6" customHeight="1" x14ac:dyDescent="0.35">
      <c r="B26" s="48"/>
      <c r="C26" s="47"/>
      <c r="D26" s="47"/>
      <c r="E26" s="47"/>
      <c r="F26" s="47"/>
      <c r="G26" s="46"/>
      <c r="H26" s="45"/>
    </row>
    <row r="27" spans="2:15" x14ac:dyDescent="0.35">
      <c r="B27" s="44" t="s">
        <v>19</v>
      </c>
      <c r="C27" s="43"/>
      <c r="D27" s="9"/>
      <c r="E27" s="9"/>
      <c r="F27" s="9"/>
      <c r="G27" s="42"/>
    </row>
    <row r="28" spans="2:15" x14ac:dyDescent="0.35">
      <c r="B28" s="41"/>
      <c r="C28" s="40"/>
      <c r="D28" s="40"/>
      <c r="E28" s="40"/>
      <c r="F28" s="40"/>
      <c r="G28" s="39"/>
    </row>
    <row r="30" spans="2:15" hidden="1" x14ac:dyDescent="0.35">
      <c r="B30" s="1" t="s">
        <v>18</v>
      </c>
    </row>
    <row r="31" spans="2:15" hidden="1" x14ac:dyDescent="0.35">
      <c r="B31" s="1" t="s">
        <v>17</v>
      </c>
      <c r="C31" s="1" t="str">
        <f>IFERROR(VLOOKUP($F$25,$Q$3:$R$6,2,FALSE)," ")</f>
        <v xml:space="preserve"> </v>
      </c>
      <c r="E31" s="1" t="s">
        <v>16</v>
      </c>
      <c r="F31" s="3" t="e">
        <f>-PMT(C33,C32-F21,C21)</f>
        <v>#VALUE!</v>
      </c>
      <c r="H31" s="3"/>
    </row>
    <row r="32" spans="2:15" hidden="1" x14ac:dyDescent="0.35">
      <c r="B32" s="1" t="s">
        <v>15</v>
      </c>
      <c r="C32" s="1" t="str">
        <f>IFERROR($C$23*$C$31," ")</f>
        <v xml:space="preserve"> </v>
      </c>
      <c r="E32" s="1" t="s">
        <v>14</v>
      </c>
      <c r="F32" s="3" t="str">
        <f>IFERROR(C21/(C32-F21)," ")</f>
        <v xml:space="preserve"> </v>
      </c>
    </row>
    <row r="33" spans="2:17" hidden="1" x14ac:dyDescent="0.35">
      <c r="B33" s="1" t="s">
        <v>13</v>
      </c>
      <c r="C33" s="38" t="str">
        <f>IFERROR(C25/C31," ")</f>
        <v xml:space="preserve"> </v>
      </c>
      <c r="F33" s="37"/>
      <c r="G33" s="3"/>
    </row>
    <row r="35" spans="2:17" x14ac:dyDescent="0.35">
      <c r="B35" s="74" t="s">
        <v>12</v>
      </c>
      <c r="C35" s="74"/>
      <c r="D35" s="74"/>
      <c r="E35" s="74"/>
      <c r="F35" s="74"/>
      <c r="G35" s="74"/>
      <c r="H35" s="36"/>
      <c r="I35" s="74" t="s">
        <v>11</v>
      </c>
      <c r="J35" s="74"/>
      <c r="K35" s="74"/>
      <c r="L35" s="74"/>
      <c r="M35" s="74"/>
    </row>
    <row r="36" spans="2:17" x14ac:dyDescent="0.35">
      <c r="B36" s="9"/>
      <c r="C36" s="9"/>
      <c r="D36" s="9"/>
      <c r="E36" s="9"/>
      <c r="F36" s="9"/>
      <c r="G36" s="9"/>
      <c r="H36" s="9"/>
      <c r="I36" s="9"/>
      <c r="J36" s="9"/>
      <c r="K36" s="9"/>
      <c r="L36" s="9"/>
      <c r="M36" s="9"/>
    </row>
    <row r="37" spans="2:17" x14ac:dyDescent="0.35">
      <c r="B37" s="35"/>
      <c r="C37" s="34"/>
      <c r="D37" s="33" t="s">
        <v>4</v>
      </c>
      <c r="E37" s="32">
        <f>SUM(Table13453742[Intrest])</f>
        <v>0</v>
      </c>
      <c r="F37" s="32">
        <f>SUM(Table13453742[Kapitaal])</f>
        <v>0</v>
      </c>
      <c r="G37" s="31">
        <f>SUM(Table13453742[Totaal])</f>
        <v>0</v>
      </c>
      <c r="H37" s="9"/>
      <c r="I37" s="30"/>
      <c r="J37" s="29"/>
      <c r="K37" s="29"/>
      <c r="L37" s="28" t="s">
        <v>10</v>
      </c>
      <c r="M37" s="27">
        <f>SUM(M40:M49)</f>
        <v>0</v>
      </c>
    </row>
    <row r="38" spans="2:17" x14ac:dyDescent="0.35">
      <c r="B38" s="9"/>
      <c r="C38" s="9"/>
      <c r="D38" s="9"/>
      <c r="E38" s="9"/>
      <c r="F38" s="9"/>
      <c r="G38" s="9"/>
      <c r="H38" s="9"/>
      <c r="I38" s="9"/>
      <c r="J38" s="9"/>
      <c r="K38" s="9"/>
      <c r="L38" s="9"/>
      <c r="M38" s="9"/>
    </row>
    <row r="39" spans="2:17" s="24" customFormat="1" ht="15" customHeight="1" x14ac:dyDescent="0.35">
      <c r="B39" s="26" t="s">
        <v>9</v>
      </c>
      <c r="C39" s="26" t="s">
        <v>8</v>
      </c>
      <c r="D39" s="26" t="s">
        <v>7</v>
      </c>
      <c r="E39" s="26" t="s">
        <v>6</v>
      </c>
      <c r="F39" s="26" t="s">
        <v>5</v>
      </c>
      <c r="G39" s="26" t="s">
        <v>4</v>
      </c>
      <c r="H39" s="26"/>
      <c r="I39" s="75" t="s">
        <v>3</v>
      </c>
      <c r="J39" s="76"/>
      <c r="K39" s="25" t="s">
        <v>2</v>
      </c>
      <c r="L39" s="25" t="s">
        <v>1</v>
      </c>
      <c r="M39" s="25" t="s">
        <v>0</v>
      </c>
    </row>
    <row r="40" spans="2:17" x14ac:dyDescent="0.35">
      <c r="B40" s="9" t="str">
        <f>IFERROR(IF(D40&gt;0,1," ")," ")</f>
        <v xml:space="preserve"> </v>
      </c>
      <c r="C40" s="12" t="str">
        <f>IFERROR(IF(Table13453742[[#This Row],[Saldo]]=" "," ",EDATE($C$27-1,Table13453742[[#This Row],[Aflossing]]*12/$C$31))," ")</f>
        <v xml:space="preserve"> </v>
      </c>
      <c r="D40" s="10">
        <f>IF(C21=" "," ",C21)</f>
        <v>0</v>
      </c>
      <c r="E40" s="11" t="str">
        <f>IFERROR(IF(D40=" "," ",Table13453742[[#This Row],[Saldo]]*$C$33)," ")</f>
        <v xml:space="preserve"> </v>
      </c>
      <c r="F40" s="10">
        <f>IFERROR(IF(Table13453742[[#This Row],[Saldo]]=" "," ",IF(Table13453742[[#This Row],[Aflossing]]&lt;=$F$21,0,IF($F$23="Constante afbetaling",$F$31-Table13453742[[#This Row],[Intrest]],IF($F$23="Degressieve afbetaling",$F$32,IF(AND($F$23="Eenmalige afbetaling",Table13453742[[#This Row],[Aflossing]]=$C$32),$C$21,0))))),0)</f>
        <v>0</v>
      </c>
      <c r="G40" s="10" t="str">
        <f>IF(Table13453742[[#This Row],[Aflossing]]=" "," ",SUM(Table13453742[[#This Row],[Intrest]:[Kapitaal]]))</f>
        <v xml:space="preserve"> </v>
      </c>
      <c r="H40" s="10"/>
      <c r="I40" s="19" t="str">
        <f>IF(Table13453742[[#This Row],[Aflossing]]=" "," ",1)</f>
        <v xml:space="preserve"> </v>
      </c>
      <c r="J40" s="18" t="str">
        <f>IF(I40=" "," ",YEAR(C27))</f>
        <v xml:space="preserve"> </v>
      </c>
      <c r="K40" s="17" t="str">
        <f>IF(I40=" "," ",IF(C27&gt;DATE(J40,1,1),0,$C$21))</f>
        <v xml:space="preserve"> </v>
      </c>
      <c r="L40" s="16" t="str">
        <f>IFERROR(IF(Table13453742[[#This Row],[Aflossing]]="","",VLOOKUP(_xlfn.MINIFS($C$40:$C$403,$C$40:$C$403,"&gt;"&amp;DATE(J40,12,31)),Table13453742[[#All],[Vervaldag]:[Saldo]],2,FALSE))," ")</f>
        <v xml:space="preserve"> </v>
      </c>
      <c r="M40" s="15" t="str">
        <f t="shared" ref="M40:M48" si="0">IF(I40=" "," ",((SUM(K40:L40)/2)*(VLOOKUP(I40,$N$3:$O$17,2))))</f>
        <v xml:space="preserve"> </v>
      </c>
      <c r="O40" s="2"/>
      <c r="P40" s="2"/>
      <c r="Q40" s="2"/>
    </row>
    <row r="41" spans="2:17" x14ac:dyDescent="0.35">
      <c r="B41" s="9" t="str">
        <f t="shared" ref="B41:B72" si="1">IFERROR(IF(B40+1&gt;$C$32," ",B40+1)," ")</f>
        <v xml:space="preserve"> </v>
      </c>
      <c r="C41" s="12" t="str">
        <f>IFERROR(IF(Table13453742[[#This Row],[Saldo]]=" "," ",EDATE($C$27-1,Table13453742[[#This Row],[Aflossing]]*12/$C$31))," ")</f>
        <v xml:space="preserve"> </v>
      </c>
      <c r="D41" s="11" t="str">
        <f t="shared" ref="D41:D72" si="2">+IF(B41=" "," ",IF(D40-F40&lt;=0," ",D40-F40))</f>
        <v xml:space="preserve"> </v>
      </c>
      <c r="E41" s="10" t="str">
        <f>IFERROR(IF(D41=" "," ",Table13453742[[#This Row],[Saldo]]*$C$33)," ")</f>
        <v xml:space="preserve"> </v>
      </c>
      <c r="F41" s="10" t="str">
        <f>IF(Table13453742[[#This Row],[Saldo]]=" "," ",IF(Table13453742[[#This Row],[Aflossing]]&lt;=$F$21,0,IF($F$23="Constante afbetaling",$F$31-Table13453742[[#This Row],[Intrest]],IF($F$23="Degressieve afbetaling",$F$32,IF(AND($F$23="Eenmalige afbetaling",Table13453742[[#This Row],[Aflossing]]=$C$32),$C$21,0)))))</f>
        <v xml:space="preserve"> </v>
      </c>
      <c r="G41" s="10" t="str">
        <f>IF(Table13453742[[#This Row],[Aflossing]]=" "," ",SUM(Table13453742[[#This Row],[Intrest]:[Kapitaal]]))</f>
        <v xml:space="preserve"> </v>
      </c>
      <c r="H41" s="10"/>
      <c r="I41" s="23" t="str">
        <f>IF(Table13453742[[#This Row],[Aflossing]]=" "," ",I40+1)</f>
        <v xml:space="preserve"> </v>
      </c>
      <c r="J41" s="22" t="str">
        <f t="shared" ref="J41:J48" si="3">IF(I41=" "," ",J40+1)</f>
        <v xml:space="preserve"> </v>
      </c>
      <c r="K41" s="21" t="str">
        <f>IF(I41=" "," ",L40)</f>
        <v xml:space="preserve"> </v>
      </c>
      <c r="L41" s="21" t="str">
        <f>IFERROR(VLOOKUP(_xlfn.MINIFS($C$40:$C$403,$C$40:$C$403,"&gt;"&amp;DATE(J41,12,31)),Table13453742[[#All],[Vervaldag]:[Saldo]],2,FALSE)," ")</f>
        <v xml:space="preserve"> </v>
      </c>
      <c r="M41" s="20" t="str">
        <f t="shared" si="0"/>
        <v xml:space="preserve"> </v>
      </c>
      <c r="O41" s="2"/>
      <c r="P41" s="2"/>
      <c r="Q41" s="2"/>
    </row>
    <row r="42" spans="2:17" x14ac:dyDescent="0.35">
      <c r="B42" s="9" t="str">
        <f t="shared" si="1"/>
        <v xml:space="preserve"> </v>
      </c>
      <c r="C42" s="12" t="str">
        <f>IFERROR(IF(Table13453742[[#This Row],[Saldo]]=" "," ",EDATE($C$27-1,Table13453742[[#This Row],[Aflossing]]*12/$C$31))," ")</f>
        <v xml:space="preserve"> </v>
      </c>
      <c r="D42" s="11" t="str">
        <f t="shared" si="2"/>
        <v xml:space="preserve"> </v>
      </c>
      <c r="E42" s="10" t="str">
        <f>IFERROR(IF(D42=" "," ",Table13453742[[#This Row],[Saldo]]*$C$33)," ")</f>
        <v xml:space="preserve"> </v>
      </c>
      <c r="F42" s="10" t="str">
        <f>IF(Table13453742[[#This Row],[Saldo]]=" "," ",IF(Table13453742[[#This Row],[Aflossing]]&lt;=$F$21,0,IF($F$23="Constante afbetaling",$F$31-Table13453742[[#This Row],[Intrest]],IF($F$23="Degressieve afbetaling",$F$32,IF(AND($F$23="Eenmalige afbetaling",Table13453742[[#This Row],[Aflossing]]=$C$32),$C$21,0)))))</f>
        <v xml:space="preserve"> </v>
      </c>
      <c r="G42" s="10" t="str">
        <f>IF(Table13453742[[#This Row],[Aflossing]]=" "," ",SUM(Table13453742[[#This Row],[Intrest]:[Kapitaal]]))</f>
        <v xml:space="preserve"> </v>
      </c>
      <c r="H42" s="10"/>
      <c r="I42" s="19" t="str">
        <f>IF(Table13453742[[#This Row],[Aflossing]]=" "," ",I41+1)</f>
        <v xml:space="preserve"> </v>
      </c>
      <c r="J42" s="18" t="str">
        <f t="shared" si="3"/>
        <v xml:space="preserve"> </v>
      </c>
      <c r="K42" s="17" t="str">
        <f>L41</f>
        <v xml:space="preserve"> </v>
      </c>
      <c r="L42" s="16" t="str">
        <f>IFERROR(VLOOKUP(_xlfn.MINIFS($C$40:$C$403,$C$40:$C$403,"&gt;"&amp;DATE(J42,12,31)),Table13453742[[#All],[Vervaldag]:[Saldo]],2,FALSE)," ")</f>
        <v xml:space="preserve"> </v>
      </c>
      <c r="M42" s="15" t="str">
        <f t="shared" si="0"/>
        <v xml:space="preserve"> </v>
      </c>
      <c r="O42" s="2"/>
      <c r="P42" s="2"/>
      <c r="Q42" s="2"/>
    </row>
    <row r="43" spans="2:17" x14ac:dyDescent="0.35">
      <c r="B43" s="9" t="str">
        <f t="shared" si="1"/>
        <v xml:space="preserve"> </v>
      </c>
      <c r="C43" s="12" t="str">
        <f>IFERROR(IF(Table13453742[[#This Row],[Saldo]]=" "," ",EDATE($C$27-1,Table13453742[[#This Row],[Aflossing]]*12/$C$31))," ")</f>
        <v xml:space="preserve"> </v>
      </c>
      <c r="D43" s="11" t="str">
        <f t="shared" si="2"/>
        <v xml:space="preserve"> </v>
      </c>
      <c r="E43" s="10" t="str">
        <f>IFERROR(IF(D43=" "," ",Table13453742[[#This Row],[Saldo]]*$C$33)," ")</f>
        <v xml:space="preserve"> </v>
      </c>
      <c r="F43" s="10" t="str">
        <f>IF(Table13453742[[#This Row],[Saldo]]=" "," ",IF(Table13453742[[#This Row],[Aflossing]]&lt;=$F$21,0,IF($F$23="Constante afbetaling",$F$31-Table13453742[[#This Row],[Intrest]],IF($F$23="Degressieve afbetaling",$F$32,IF(AND($F$23="Eenmalige afbetaling",Table13453742[[#This Row],[Aflossing]]=$C$32),$C$21,0)))))</f>
        <v xml:space="preserve"> </v>
      </c>
      <c r="G43" s="10" t="str">
        <f>IF(Table13453742[[#This Row],[Aflossing]]=" "," ",SUM(Table13453742[[#This Row],[Intrest]:[Kapitaal]]))</f>
        <v xml:space="preserve"> </v>
      </c>
      <c r="H43" s="10"/>
      <c r="I43" s="23" t="str">
        <f>IF(Table13453742[[#This Row],[Aflossing]]=" "," ",I42+1)</f>
        <v xml:space="preserve"> </v>
      </c>
      <c r="J43" s="22" t="str">
        <f t="shared" si="3"/>
        <v xml:space="preserve"> </v>
      </c>
      <c r="K43" s="21" t="str">
        <f>L42</f>
        <v xml:space="preserve"> </v>
      </c>
      <c r="L43" s="21" t="str">
        <f>IFERROR(VLOOKUP(_xlfn.MINIFS($C$40:$C$403,$C$40:$C$403,"&gt;"&amp;DATE(J43,12,31)),Table13453742[[#All],[Vervaldag]:[Saldo]],2,FALSE)," ")</f>
        <v xml:space="preserve"> </v>
      </c>
      <c r="M43" s="20" t="str">
        <f t="shared" si="0"/>
        <v xml:space="preserve"> </v>
      </c>
      <c r="O43" s="2"/>
      <c r="P43" s="2"/>
      <c r="Q43" s="2"/>
    </row>
    <row r="44" spans="2:17" x14ac:dyDescent="0.35">
      <c r="B44" s="9" t="str">
        <f t="shared" si="1"/>
        <v xml:space="preserve"> </v>
      </c>
      <c r="C44" s="12" t="str">
        <f>IFERROR(IF(Table13453742[[#This Row],[Saldo]]=" "," ",EDATE($C$27-1,Table13453742[[#This Row],[Aflossing]]*12/$C$31))," ")</f>
        <v xml:space="preserve"> </v>
      </c>
      <c r="D44" s="11" t="str">
        <f t="shared" si="2"/>
        <v xml:space="preserve"> </v>
      </c>
      <c r="E44" s="10" t="str">
        <f>IFERROR(IF(D44=" "," ",Table13453742[[#This Row],[Saldo]]*$C$33)," ")</f>
        <v xml:space="preserve"> </v>
      </c>
      <c r="F44" s="10" t="str">
        <f>IF(Table13453742[[#This Row],[Saldo]]=" "," ",IF(Table13453742[[#This Row],[Aflossing]]&lt;=$F$21,0,IF($F$23="Constante afbetaling",$F$31-Table13453742[[#This Row],[Intrest]],IF($F$23="Degressieve afbetaling",$F$32,IF(AND($F$23="Eenmalige afbetaling",Table13453742[[#This Row],[Aflossing]]=$C$32),$C$21,0)))))</f>
        <v xml:space="preserve"> </v>
      </c>
      <c r="G44" s="10" t="str">
        <f>IF(Table13453742[[#This Row],[Aflossing]]=" "," ",SUM(Table13453742[[#This Row],[Intrest]:[Kapitaal]]))</f>
        <v xml:space="preserve"> </v>
      </c>
      <c r="H44" s="10"/>
      <c r="I44" s="19" t="str">
        <f>IF(Table13453742[[#This Row],[Aflossing]]=" "," ",I43+1)</f>
        <v xml:space="preserve"> </v>
      </c>
      <c r="J44" s="18" t="str">
        <f t="shared" si="3"/>
        <v xml:space="preserve"> </v>
      </c>
      <c r="K44" s="17" t="str">
        <f>L43</f>
        <v xml:space="preserve"> </v>
      </c>
      <c r="L44" s="16" t="str">
        <f>IF(J44=" "," ",IFERROR(VLOOKUP(_xlfn.MINIFS($C$40:$C$403,$C$40:$C$403,"&gt;"&amp;DATE(J44,12,31)),Table13453742[[#All],[Vervaldag]:[Saldo]],2,FALSE),0))</f>
        <v xml:space="preserve"> </v>
      </c>
      <c r="M44" s="15" t="str">
        <f t="shared" si="0"/>
        <v xml:space="preserve"> </v>
      </c>
      <c r="O44" s="2"/>
      <c r="P44" s="2"/>
      <c r="Q44" s="2"/>
    </row>
    <row r="45" spans="2:17" x14ac:dyDescent="0.35">
      <c r="B45" s="9" t="str">
        <f t="shared" si="1"/>
        <v xml:space="preserve"> </v>
      </c>
      <c r="C45" s="12" t="str">
        <f>IFERROR(IF(Table13453742[[#This Row],[Saldo]]=" "," ",EDATE($C$27-1,Table13453742[[#This Row],[Aflossing]]*12/$C$31))," ")</f>
        <v xml:space="preserve"> </v>
      </c>
      <c r="D45" s="11" t="str">
        <f t="shared" si="2"/>
        <v xml:space="preserve"> </v>
      </c>
      <c r="E45" s="10" t="str">
        <f>IFERROR(IF(D45=" "," ",Table13453742[[#This Row],[Saldo]]*$C$33)," ")</f>
        <v xml:space="preserve"> </v>
      </c>
      <c r="F45" s="10" t="str">
        <f>IF(Table13453742[[#This Row],[Saldo]]=" "," ",IF(Table13453742[[#This Row],[Aflossing]]&lt;=$F$21,0,IF($F$23="Constante afbetaling",$F$31-Table13453742[[#This Row],[Intrest]],IF($F$23="Degressieve afbetaling",$F$32,IF(AND($F$23="Eenmalige afbetaling",Table13453742[[#This Row],[Aflossing]]=$C$32),$C$21,0)))))</f>
        <v xml:space="preserve"> </v>
      </c>
      <c r="G45" s="10" t="str">
        <f>IF(Table13453742[[#This Row],[Aflossing]]=" "," ",SUM(Table13453742[[#This Row],[Intrest]:[Kapitaal]]))</f>
        <v xml:space="preserve"> </v>
      </c>
      <c r="H45" s="10"/>
      <c r="I45" s="23" t="str">
        <f>IFERROR(IF(AND(Table13453742[[#This Row],[Aflossing]]=" ",I44+1&gt;C23+1)," ",I44+1)," ")</f>
        <v xml:space="preserve"> </v>
      </c>
      <c r="J45" s="22" t="str">
        <f t="shared" si="3"/>
        <v xml:space="preserve"> </v>
      </c>
      <c r="K45" s="21" t="str">
        <f>L44</f>
        <v xml:space="preserve"> </v>
      </c>
      <c r="L45" s="21" t="str">
        <f>IF(I45=" "," ",IFERROR(VLOOKUP(_xlfn.MINIFS($C$40:$C$135,$C$40:$C$135,"&gt;"&amp;DATE(J45,12,31)),Table13453742[[#All],[Vervaldag]:[Saldo]],2,FALSE),0))</f>
        <v xml:space="preserve"> </v>
      </c>
      <c r="M45" s="20" t="str">
        <f t="shared" si="0"/>
        <v xml:space="preserve"> </v>
      </c>
      <c r="O45" s="2"/>
      <c r="P45" s="2"/>
      <c r="Q45" s="2"/>
    </row>
    <row r="46" spans="2:17" x14ac:dyDescent="0.35">
      <c r="B46" s="9" t="str">
        <f t="shared" si="1"/>
        <v xml:space="preserve"> </v>
      </c>
      <c r="C46" s="12" t="str">
        <f>IFERROR(IF(Table13453742[[#This Row],[Saldo]]=" "," ",EDATE($C$27-1,Table13453742[[#This Row],[Aflossing]]*12/$C$31))," ")</f>
        <v xml:space="preserve"> </v>
      </c>
      <c r="D46" s="11" t="str">
        <f t="shared" si="2"/>
        <v xml:space="preserve"> </v>
      </c>
      <c r="E46" s="10" t="str">
        <f>IFERROR(IF(D46=" "," ",Table13453742[[#This Row],[Saldo]]*$C$33)," ")</f>
        <v xml:space="preserve"> </v>
      </c>
      <c r="F46" s="10" t="str">
        <f>IF(Table13453742[[#This Row],[Saldo]]=" "," ",IF(Table13453742[[#This Row],[Aflossing]]&lt;=$F$21,0,IF($F$23="Constante afbetaling",$F$31-Table13453742[[#This Row],[Intrest]],IF($F$23="Degressieve afbetaling",$F$32,IF(AND($F$23="Eenmalige afbetaling",Table13453742[[#This Row],[Aflossing]]=$C$32),$C$21,0)))))</f>
        <v xml:space="preserve"> </v>
      </c>
      <c r="G46" s="10" t="str">
        <f>IF(Table13453742[[#This Row],[Aflossing]]=" "," ",SUM(Table13453742[[#This Row],[Intrest]:[Kapitaal]]))</f>
        <v xml:space="preserve"> </v>
      </c>
      <c r="H46" s="10"/>
      <c r="I46" s="19" t="str">
        <f>IFERROR(IF(I45+1&gt;$C$23+1," ",I45+1)," ")</f>
        <v xml:space="preserve"> </v>
      </c>
      <c r="J46" s="18" t="str">
        <f t="shared" si="3"/>
        <v xml:space="preserve"> </v>
      </c>
      <c r="K46" s="17" t="str">
        <f>IF(I46=" "," ",L45)</f>
        <v xml:space="preserve"> </v>
      </c>
      <c r="L46" s="16" t="str">
        <f>IFERROR(VLOOKUP(_xlfn.MINIFS($C$40:$C$403,$C$40:$C$403,"&gt;"&amp;DATE(J46,12,31)),Table13453742[[#All],[Vervaldag]:[Saldo]],2,FALSE)," ")</f>
        <v xml:space="preserve"> </v>
      </c>
      <c r="M46" s="15" t="str">
        <f t="shared" si="0"/>
        <v xml:space="preserve"> </v>
      </c>
      <c r="Q46" s="2"/>
    </row>
    <row r="47" spans="2:17" x14ac:dyDescent="0.35">
      <c r="B47" s="9" t="str">
        <f t="shared" si="1"/>
        <v xml:space="preserve"> </v>
      </c>
      <c r="C47" s="12" t="str">
        <f>IFERROR(IF(Table13453742[[#This Row],[Saldo]]=" "," ",EDATE($C$27-1,Table13453742[[#This Row],[Aflossing]]*12/$C$31))," ")</f>
        <v xml:space="preserve"> </v>
      </c>
      <c r="D47" s="11" t="str">
        <f t="shared" si="2"/>
        <v xml:space="preserve"> </v>
      </c>
      <c r="E47" s="10" t="str">
        <f>IFERROR(IF(D47=" "," ",Table13453742[[#This Row],[Saldo]]*$C$33)," ")</f>
        <v xml:space="preserve"> </v>
      </c>
      <c r="F47" s="10" t="str">
        <f>IF(Table13453742[[#This Row],[Saldo]]=" "," ",IF(Table13453742[[#This Row],[Aflossing]]&lt;=$F$21,0,IF($F$23="Constante afbetaling",$F$31-Table13453742[[#This Row],[Intrest]],IF($F$23="Degressieve afbetaling",$F$32,IF(AND($F$23="Eenmalige afbetaling",Table13453742[[#This Row],[Aflossing]]=$C$32),$C$21,0)))))</f>
        <v xml:space="preserve"> </v>
      </c>
      <c r="G47" s="10" t="str">
        <f>IF(Table13453742[[#This Row],[Aflossing]]=" "," ",SUM(Table13453742[[#This Row],[Intrest]:[Kapitaal]]))</f>
        <v xml:space="preserve"> </v>
      </c>
      <c r="H47" s="10"/>
      <c r="I47" s="23" t="str">
        <f>IFERROR(IF(AND(I46=" ",I45+1&gt;$C$23+1)," ",I46+1)," ")</f>
        <v xml:space="preserve"> </v>
      </c>
      <c r="J47" s="22" t="str">
        <f t="shared" si="3"/>
        <v xml:space="preserve"> </v>
      </c>
      <c r="K47" s="21" t="str">
        <f>L46</f>
        <v xml:space="preserve"> </v>
      </c>
      <c r="L47" s="21" t="str">
        <f>IF(J47=" "," ",IFERROR(VLOOKUP(_xlfn.MINIFS($C$40:$C$403,$C$40:$C$403,"&gt;"&amp;DATE(J47,12,31)),Table13453742[[#All],[Vervaldag]:[Saldo]],2,FALSE),0))</f>
        <v xml:space="preserve"> </v>
      </c>
      <c r="M47" s="20" t="str">
        <f t="shared" si="0"/>
        <v xml:space="preserve"> </v>
      </c>
      <c r="Q47" s="2"/>
    </row>
    <row r="48" spans="2:17" x14ac:dyDescent="0.35">
      <c r="B48" s="9" t="str">
        <f t="shared" si="1"/>
        <v xml:space="preserve"> </v>
      </c>
      <c r="C48" s="12" t="str">
        <f>IFERROR(IF(Table13453742[[#This Row],[Saldo]]=" "," ",EDATE($C$27-1,Table13453742[[#This Row],[Aflossing]]*12/$C$31))," ")</f>
        <v xml:space="preserve"> </v>
      </c>
      <c r="D48" s="11" t="str">
        <f t="shared" si="2"/>
        <v xml:space="preserve"> </v>
      </c>
      <c r="E48" s="10" t="str">
        <f>IFERROR(IF(D48=" "," ",Table13453742[[#This Row],[Saldo]]*$C$33)," ")</f>
        <v xml:space="preserve"> </v>
      </c>
      <c r="F48" s="10" t="str">
        <f>IF(Table13453742[[#This Row],[Saldo]]=" "," ",IF(Table13453742[[#This Row],[Aflossing]]&lt;=$F$21,0,IF($F$23="Constante afbetaling",$F$31-Table13453742[[#This Row],[Intrest]],IF($F$23="Degressieve afbetaling",$F$32,IF(AND($F$23="Eenmalige afbetaling",Table13453742[[#This Row],[Aflossing]]=$C$32),$C$21,0)))))</f>
        <v xml:space="preserve"> </v>
      </c>
      <c r="G48" s="10" t="str">
        <f>IF(Table13453742[[#This Row],[Aflossing]]=" "," ",SUM(Table13453742[[#This Row],[Intrest]:[Kapitaal]]))</f>
        <v xml:space="preserve"> </v>
      </c>
      <c r="H48" s="10"/>
      <c r="I48" s="19" t="str">
        <f>IFERROR(IF(AND(I46=" ",I45+1&gt;$C$23+1)," ",I47+1)," ")</f>
        <v xml:space="preserve"> </v>
      </c>
      <c r="J48" s="18" t="str">
        <f t="shared" si="3"/>
        <v xml:space="preserve"> </v>
      </c>
      <c r="K48" s="17" t="str">
        <f>L47</f>
        <v xml:space="preserve"> </v>
      </c>
      <c r="L48" s="16" t="str">
        <f>IF(I48=" "," ",0)</f>
        <v xml:space="preserve"> </v>
      </c>
      <c r="M48" s="15" t="str">
        <f t="shared" si="0"/>
        <v xml:space="preserve"> </v>
      </c>
      <c r="Q48" s="2"/>
    </row>
    <row r="49" spans="2:17" x14ac:dyDescent="0.35">
      <c r="B49" s="9" t="str">
        <f t="shared" si="1"/>
        <v xml:space="preserve"> </v>
      </c>
      <c r="C49" s="12" t="str">
        <f>IFERROR(IF(Table13453742[[#This Row],[Saldo]]=" "," ",EDATE($C$27-1,Table13453742[[#This Row],[Aflossing]]*12/$C$31))," ")</f>
        <v xml:space="preserve"> </v>
      </c>
      <c r="D49" s="11" t="str">
        <f t="shared" si="2"/>
        <v xml:space="preserve"> </v>
      </c>
      <c r="E49" s="10" t="str">
        <f>IFERROR(IF(D49=" "," ",Table13453742[[#This Row],[Saldo]]*$C$33)," ")</f>
        <v xml:space="preserve"> </v>
      </c>
      <c r="F49" s="10" t="str">
        <f>IF(Table13453742[[#This Row],[Saldo]]=" "," ",IF(Table13453742[[#This Row],[Aflossing]]&lt;=$F$21,0,IF($F$23="Constante afbetaling",$F$31-Table13453742[[#This Row],[Intrest]],IF($F$23="Degressieve afbetaling",$F$32,IF(AND($F$23="Eenmalige afbetaling",Table13453742[[#This Row],[Aflossing]]=$C$32),$C$21,0)))))</f>
        <v xml:space="preserve"> </v>
      </c>
      <c r="G49" s="10" t="str">
        <f>IF(Table13453742[[#This Row],[Aflossing]]=" "," ",SUM(Table13453742[[#This Row],[Intrest]:[Kapitaal]]))</f>
        <v xml:space="preserve"> </v>
      </c>
      <c r="H49" s="10"/>
      <c r="I49" s="9"/>
      <c r="J49" s="9"/>
      <c r="K49" s="9"/>
      <c r="L49" s="9"/>
      <c r="M49" s="9"/>
      <c r="Q49" s="2"/>
    </row>
    <row r="50" spans="2:17" x14ac:dyDescent="0.35">
      <c r="B50" s="9" t="str">
        <f t="shared" si="1"/>
        <v xml:space="preserve"> </v>
      </c>
      <c r="C50" s="12" t="str">
        <f>IFERROR(IF(Table13453742[[#This Row],[Saldo]]=" "," ",EDATE($C$27-1,Table13453742[[#This Row],[Aflossing]]*12/$C$31))," ")</f>
        <v xml:space="preserve"> </v>
      </c>
      <c r="D50" s="11" t="str">
        <f t="shared" si="2"/>
        <v xml:space="preserve"> </v>
      </c>
      <c r="E50" s="10" t="str">
        <f>IFERROR(IF(D50=" "," ",Table13453742[[#This Row],[Saldo]]*$C$33)," ")</f>
        <v xml:space="preserve"> </v>
      </c>
      <c r="F50" s="10" t="str">
        <f>IF(Table13453742[[#This Row],[Saldo]]=" "," ",IF(Table13453742[[#This Row],[Aflossing]]&lt;=$F$21,0,IF($F$23="Constante afbetaling",$F$31-Table13453742[[#This Row],[Intrest]],IF($F$23="Degressieve afbetaling",$F$32,IF(AND($F$23="Eenmalige afbetaling",Table13453742[[#This Row],[Aflossing]]=$C$32),$C$21,0)))))</f>
        <v xml:space="preserve"> </v>
      </c>
      <c r="G50" s="10" t="str">
        <f>IF(Table13453742[[#This Row],[Aflossing]]=" "," ",SUM(Table13453742[[#This Row],[Intrest]:[Kapitaal]]))</f>
        <v xml:space="preserve"> </v>
      </c>
      <c r="H50" s="10"/>
      <c r="I50" s="9"/>
      <c r="J50" s="9"/>
      <c r="K50" s="9"/>
      <c r="L50" s="9"/>
      <c r="M50" s="9"/>
    </row>
    <row r="51" spans="2:17" x14ac:dyDescent="0.35">
      <c r="B51" s="9" t="str">
        <f t="shared" si="1"/>
        <v xml:space="preserve"> </v>
      </c>
      <c r="C51" s="12" t="str">
        <f>IFERROR(IF(Table13453742[[#This Row],[Saldo]]=" "," ",EDATE($C$27-1,Table13453742[[#This Row],[Aflossing]]*12/$C$31))," ")</f>
        <v xml:space="preserve"> </v>
      </c>
      <c r="D51" s="11" t="str">
        <f t="shared" si="2"/>
        <v xml:space="preserve"> </v>
      </c>
      <c r="E51" s="10" t="str">
        <f>IFERROR(IF(D51=" "," ",Table13453742[[#This Row],[Saldo]]*$C$33)," ")</f>
        <v xml:space="preserve"> </v>
      </c>
      <c r="F51" s="10" t="str">
        <f>IF(Table13453742[[#This Row],[Saldo]]=" "," ",IF(Table13453742[[#This Row],[Aflossing]]&lt;=$F$21,0,IF($F$23="Constante afbetaling",$F$31-Table13453742[[#This Row],[Intrest]],IF($F$23="Degressieve afbetaling",$F$32,IF(AND($F$23="Eenmalige afbetaling",Table13453742[[#This Row],[Aflossing]]=$C$32),$C$21,0)))))</f>
        <v xml:space="preserve"> </v>
      </c>
      <c r="G51" s="10" t="str">
        <f>IF(Table13453742[[#This Row],[Aflossing]]=" "," ",SUM(Table13453742[[#This Row],[Intrest]:[Kapitaal]]))</f>
        <v xml:space="preserve"> </v>
      </c>
      <c r="H51" s="10"/>
      <c r="I51" s="9"/>
      <c r="J51" s="9"/>
      <c r="K51" s="9"/>
      <c r="L51" s="9"/>
      <c r="M51" s="9"/>
    </row>
    <row r="52" spans="2:17" x14ac:dyDescent="0.35">
      <c r="B52" s="9" t="str">
        <f t="shared" si="1"/>
        <v xml:space="preserve"> </v>
      </c>
      <c r="C52" s="12" t="str">
        <f>IFERROR(IF(Table13453742[[#This Row],[Saldo]]=" "," ",EDATE($C$27-1,Table13453742[[#This Row],[Aflossing]]*12/$C$31))," ")</f>
        <v xml:space="preserve"> </v>
      </c>
      <c r="D52" s="11" t="str">
        <f t="shared" si="2"/>
        <v xml:space="preserve"> </v>
      </c>
      <c r="E52" s="10" t="str">
        <f>IFERROR(IF(D52=" "," ",Table13453742[[#This Row],[Saldo]]*$C$33)," ")</f>
        <v xml:space="preserve"> </v>
      </c>
      <c r="F52" s="10" t="str">
        <f>IF(Table13453742[[#This Row],[Saldo]]=" "," ",IF(Table13453742[[#This Row],[Aflossing]]&lt;=$F$21,0,IF($F$23="Constante afbetaling",$F$31-Table13453742[[#This Row],[Intrest]],IF($F$23="Degressieve afbetaling",$F$32,IF(AND($F$23="Eenmalige afbetaling",Table13453742[[#This Row],[Aflossing]]=$C$32),$C$21,0)))))</f>
        <v xml:space="preserve"> </v>
      </c>
      <c r="G52" s="10" t="str">
        <f>IF(Table13453742[[#This Row],[Aflossing]]=" "," ",SUM(Table13453742[[#This Row],[Intrest]:[Kapitaal]]))</f>
        <v xml:space="preserve"> </v>
      </c>
      <c r="H52" s="10"/>
      <c r="I52" s="9"/>
      <c r="J52" s="14"/>
      <c r="K52" s="9"/>
      <c r="L52" s="9"/>
      <c r="M52" s="9"/>
    </row>
    <row r="53" spans="2:17" x14ac:dyDescent="0.35">
      <c r="B53" s="9" t="str">
        <f t="shared" si="1"/>
        <v xml:space="preserve"> </v>
      </c>
      <c r="C53" s="12" t="str">
        <f>IFERROR(IF(Table13453742[[#This Row],[Saldo]]=" "," ",EDATE($C$27-1,Table13453742[[#This Row],[Aflossing]]*12/$C$31))," ")</f>
        <v xml:space="preserve"> </v>
      </c>
      <c r="D53" s="11" t="str">
        <f t="shared" si="2"/>
        <v xml:space="preserve"> </v>
      </c>
      <c r="E53" s="10" t="str">
        <f>IFERROR(IF(D53=" "," ",Table13453742[[#This Row],[Saldo]]*$C$33)," ")</f>
        <v xml:space="preserve"> </v>
      </c>
      <c r="F53" s="10" t="str">
        <f>IF(Table13453742[[#This Row],[Saldo]]=" "," ",IF(Table13453742[[#This Row],[Aflossing]]&lt;=$F$21,0,IF($F$23="Constante afbetaling",$F$31-Table13453742[[#This Row],[Intrest]],IF($F$23="Degressieve afbetaling",$F$32,IF(AND($F$23="Eenmalige afbetaling",Table13453742[[#This Row],[Aflossing]]=$C$32),$C$21,0)))))</f>
        <v xml:space="preserve"> </v>
      </c>
      <c r="G53" s="10" t="str">
        <f>IF(Table13453742[[#This Row],[Aflossing]]=" "," ",SUM(Table13453742[[#This Row],[Intrest]:[Kapitaal]]))</f>
        <v xml:space="preserve"> </v>
      </c>
      <c r="H53" s="10"/>
      <c r="I53" s="9"/>
      <c r="J53" s="14"/>
      <c r="K53" s="9"/>
      <c r="L53" s="9"/>
      <c r="M53" s="9"/>
    </row>
    <row r="54" spans="2:17" x14ac:dyDescent="0.35">
      <c r="B54" s="9" t="str">
        <f t="shared" si="1"/>
        <v xml:space="preserve"> </v>
      </c>
      <c r="C54" s="12" t="str">
        <f>IFERROR(IF(Table13453742[[#This Row],[Saldo]]=" "," ",EDATE($C$27-1,Table13453742[[#This Row],[Aflossing]]*12/$C$31))," ")</f>
        <v xml:space="preserve"> </v>
      </c>
      <c r="D54" s="11" t="str">
        <f t="shared" si="2"/>
        <v xml:space="preserve"> </v>
      </c>
      <c r="E54" s="10" t="str">
        <f>IFERROR(IF(D54=" "," ",Table13453742[[#This Row],[Saldo]]*$C$33)," ")</f>
        <v xml:space="preserve"> </v>
      </c>
      <c r="F54" s="10" t="str">
        <f>IF(Table13453742[[#This Row],[Saldo]]=" "," ",IF(Table13453742[[#This Row],[Aflossing]]&lt;=$F$21,0,IF($F$23="Constante afbetaling",$F$31-Table13453742[[#This Row],[Intrest]],IF($F$23="Degressieve afbetaling",$F$32,IF(AND($F$23="Eenmalige afbetaling",Table13453742[[#This Row],[Aflossing]]=$C$32),$C$21,0)))))</f>
        <v xml:space="preserve"> </v>
      </c>
      <c r="G54" s="10" t="str">
        <f>IF(Table13453742[[#This Row],[Aflossing]]=" "," ",SUM(Table13453742[[#This Row],[Intrest]:[Kapitaal]]))</f>
        <v xml:space="preserve"> </v>
      </c>
      <c r="H54" s="10"/>
      <c r="I54" s="9"/>
      <c r="J54" s="9"/>
      <c r="K54" s="9"/>
      <c r="L54" s="9"/>
      <c r="M54" s="9"/>
    </row>
    <row r="55" spans="2:17" x14ac:dyDescent="0.35">
      <c r="B55" s="9" t="str">
        <f t="shared" si="1"/>
        <v xml:space="preserve"> </v>
      </c>
      <c r="C55" s="12" t="str">
        <f>IFERROR(IF(Table13453742[[#This Row],[Saldo]]=" "," ",EDATE($C$27-1,Table13453742[[#This Row],[Aflossing]]*12/$C$31))," ")</f>
        <v xml:space="preserve"> </v>
      </c>
      <c r="D55" s="11" t="str">
        <f t="shared" si="2"/>
        <v xml:space="preserve"> </v>
      </c>
      <c r="E55" s="10" t="str">
        <f>IFERROR(IF(D55=" "," ",Table13453742[[#This Row],[Saldo]]*$C$33)," ")</f>
        <v xml:space="preserve"> </v>
      </c>
      <c r="F55" s="10" t="str">
        <f>IF(Table13453742[[#This Row],[Saldo]]=" "," ",IF(Table13453742[[#This Row],[Aflossing]]&lt;=$F$21,0,IF($F$23="Constante afbetaling",$F$31-Table13453742[[#This Row],[Intrest]],IF($F$23="Degressieve afbetaling",$F$32,IF(AND($F$23="Eenmalige afbetaling",Table13453742[[#This Row],[Aflossing]]=$C$32),$C$21,0)))))</f>
        <v xml:space="preserve"> </v>
      </c>
      <c r="G55" s="10" t="str">
        <f>IF(Table13453742[[#This Row],[Aflossing]]=" "," ",SUM(Table13453742[[#This Row],[Intrest]:[Kapitaal]]))</f>
        <v xml:space="preserve"> </v>
      </c>
      <c r="H55" s="10"/>
      <c r="I55" s="9"/>
      <c r="J55" s="9"/>
      <c r="K55" s="9"/>
      <c r="L55" s="9"/>
      <c r="M55" s="9"/>
    </row>
    <row r="56" spans="2:17" x14ac:dyDescent="0.35">
      <c r="B56" s="9" t="str">
        <f t="shared" si="1"/>
        <v xml:space="preserve"> </v>
      </c>
      <c r="C56" s="12" t="str">
        <f>IFERROR(IF(Table13453742[[#This Row],[Saldo]]=" "," ",EDATE($C$27-1,Table13453742[[#This Row],[Aflossing]]*12/$C$31))," ")</f>
        <v xml:space="preserve"> </v>
      </c>
      <c r="D56" s="11" t="str">
        <f t="shared" si="2"/>
        <v xml:space="preserve"> </v>
      </c>
      <c r="E56" s="10" t="str">
        <f>IFERROR(IF(D56=" "," ",Table13453742[[#This Row],[Saldo]]*$C$33)," ")</f>
        <v xml:space="preserve"> </v>
      </c>
      <c r="F56" s="10" t="str">
        <f>IF(Table13453742[[#This Row],[Saldo]]=" "," ",IF(Table13453742[[#This Row],[Aflossing]]&lt;=$F$21,0,IF($F$23="Constante afbetaling",$F$31-Table13453742[[#This Row],[Intrest]],IF($F$23="Degressieve afbetaling",$F$32,IF(AND($F$23="Eenmalige afbetaling",Table13453742[[#This Row],[Aflossing]]=$C$32),$C$21,0)))))</f>
        <v xml:space="preserve"> </v>
      </c>
      <c r="G56" s="10" t="str">
        <f>IF(Table13453742[[#This Row],[Aflossing]]=" "," ",SUM(Table13453742[[#This Row],[Intrest]:[Kapitaal]]))</f>
        <v xml:space="preserve"> </v>
      </c>
      <c r="H56" s="10"/>
      <c r="I56" s="9"/>
      <c r="J56" s="9"/>
      <c r="K56" s="9"/>
      <c r="L56" s="9"/>
      <c r="M56" s="9"/>
    </row>
    <row r="57" spans="2:17" x14ac:dyDescent="0.35">
      <c r="B57" s="9" t="str">
        <f t="shared" si="1"/>
        <v xml:space="preserve"> </v>
      </c>
      <c r="C57" s="12" t="str">
        <f>IFERROR(IF(Table13453742[[#This Row],[Saldo]]=" "," ",EDATE($C$27-1,Table13453742[[#This Row],[Aflossing]]*12/$C$31))," ")</f>
        <v xml:space="preserve"> </v>
      </c>
      <c r="D57" s="11" t="str">
        <f t="shared" si="2"/>
        <v xml:space="preserve"> </v>
      </c>
      <c r="E57" s="10" t="str">
        <f>IFERROR(IF(D57=" "," ",Table13453742[[#This Row],[Saldo]]*$C$33)," ")</f>
        <v xml:space="preserve"> </v>
      </c>
      <c r="F57" s="10" t="str">
        <f>IF(Table13453742[[#This Row],[Saldo]]=" "," ",IF(Table13453742[[#This Row],[Aflossing]]&lt;=$F$21,0,IF($F$23="Constante afbetaling",$F$31-Table13453742[[#This Row],[Intrest]],IF($F$23="Degressieve afbetaling",$F$32,IF(AND($F$23="Eenmalige afbetaling",Table13453742[[#This Row],[Aflossing]]=$C$32),$C$21,0)))))</f>
        <v xml:space="preserve"> </v>
      </c>
      <c r="G57" s="10" t="str">
        <f>IF(Table13453742[[#This Row],[Aflossing]]=" "," ",SUM(Table13453742[[#This Row],[Intrest]:[Kapitaal]]))</f>
        <v xml:space="preserve"> </v>
      </c>
      <c r="H57" s="10"/>
      <c r="I57" s="9"/>
      <c r="J57" s="9"/>
      <c r="K57" s="9"/>
      <c r="L57" s="9"/>
      <c r="M57" s="9"/>
    </row>
    <row r="58" spans="2:17" x14ac:dyDescent="0.35">
      <c r="B58" s="9" t="str">
        <f t="shared" si="1"/>
        <v xml:space="preserve"> </v>
      </c>
      <c r="C58" s="12" t="str">
        <f>IFERROR(IF(Table13453742[[#This Row],[Saldo]]=" "," ",EDATE($C$27-1,Table13453742[[#This Row],[Aflossing]]*12/$C$31))," ")</f>
        <v xml:space="preserve"> </v>
      </c>
      <c r="D58" s="11" t="str">
        <f t="shared" si="2"/>
        <v xml:space="preserve"> </v>
      </c>
      <c r="E58" s="10" t="str">
        <f>IFERROR(IF(D58=" "," ",Table13453742[[#This Row],[Saldo]]*$C$33)," ")</f>
        <v xml:space="preserve"> </v>
      </c>
      <c r="F58" s="10" t="str">
        <f>IF(Table13453742[[#This Row],[Saldo]]=" "," ",IF(Table13453742[[#This Row],[Aflossing]]&lt;=$F$21,0,IF($F$23="Constante afbetaling",$F$31-Table13453742[[#This Row],[Intrest]],IF($F$23="Degressieve afbetaling",$F$32,IF(AND($F$23="Eenmalige afbetaling",Table13453742[[#This Row],[Aflossing]]=$C$32),$C$21,0)))))</f>
        <v xml:space="preserve"> </v>
      </c>
      <c r="G58" s="10" t="str">
        <f>IF(Table13453742[[#This Row],[Aflossing]]=" "," ",SUM(Table13453742[[#This Row],[Intrest]:[Kapitaal]]))</f>
        <v xml:space="preserve"> </v>
      </c>
      <c r="H58" s="10"/>
      <c r="I58" s="9"/>
      <c r="J58" s="9"/>
      <c r="K58" s="9"/>
      <c r="L58" s="9"/>
      <c r="M58" s="9"/>
    </row>
    <row r="59" spans="2:17" x14ac:dyDescent="0.35">
      <c r="B59" s="9" t="str">
        <f t="shared" si="1"/>
        <v xml:space="preserve"> </v>
      </c>
      <c r="C59" s="12" t="str">
        <f>IFERROR(IF(Table13453742[[#This Row],[Saldo]]=" "," ",EDATE($C$27-1,Table13453742[[#This Row],[Aflossing]]*12/$C$31))," ")</f>
        <v xml:space="preserve"> </v>
      </c>
      <c r="D59" s="11" t="str">
        <f t="shared" si="2"/>
        <v xml:space="preserve"> </v>
      </c>
      <c r="E59" s="10" t="str">
        <f>IFERROR(IF(D59=" "," ",Table13453742[[#This Row],[Saldo]]*$C$33)," ")</f>
        <v xml:space="preserve"> </v>
      </c>
      <c r="F59" s="10" t="str">
        <f>IF(Table13453742[[#This Row],[Saldo]]=" "," ",IF(Table13453742[[#This Row],[Aflossing]]&lt;=$F$21,0,IF($F$23="Constante afbetaling",$F$31-Table13453742[[#This Row],[Intrest]],IF($F$23="Degressieve afbetaling",$F$32,IF(AND($F$23="Eenmalige afbetaling",Table13453742[[#This Row],[Aflossing]]=$C$32),$C$21,0)))))</f>
        <v xml:space="preserve"> </v>
      </c>
      <c r="G59" s="10" t="str">
        <f>IF(Table13453742[[#This Row],[Aflossing]]=" "," ",SUM(Table13453742[[#This Row],[Intrest]:[Kapitaal]]))</f>
        <v xml:space="preserve"> </v>
      </c>
      <c r="H59" s="10"/>
      <c r="I59" s="9"/>
      <c r="J59" s="9"/>
      <c r="K59" s="9"/>
      <c r="L59" s="9"/>
      <c r="M59" s="9"/>
    </row>
    <row r="60" spans="2:17" x14ac:dyDescent="0.35">
      <c r="B60" s="9" t="str">
        <f t="shared" si="1"/>
        <v xml:space="preserve"> </v>
      </c>
      <c r="C60" s="12" t="str">
        <f>IFERROR(IF(Table13453742[[#This Row],[Saldo]]=" "," ",EDATE($C$27-1,Table13453742[[#This Row],[Aflossing]]*12/$C$31))," ")</f>
        <v xml:space="preserve"> </v>
      </c>
      <c r="D60" s="11" t="str">
        <f t="shared" si="2"/>
        <v xml:space="preserve"> </v>
      </c>
      <c r="E60" s="10" t="str">
        <f>IFERROR(IF(D60=" "," ",Table13453742[[#This Row],[Saldo]]*$C$33)," ")</f>
        <v xml:space="preserve"> </v>
      </c>
      <c r="F60" s="10" t="str">
        <f>IF(Table13453742[[#This Row],[Saldo]]=" "," ",IF(Table13453742[[#This Row],[Aflossing]]&lt;=$F$21,0,IF($F$23="Constante afbetaling",$F$31-Table13453742[[#This Row],[Intrest]],IF($F$23="Degressieve afbetaling",$F$32,IF(AND($F$23="Eenmalige afbetaling",Table13453742[[#This Row],[Aflossing]]=$C$32),$C$21,0)))))</f>
        <v xml:space="preserve"> </v>
      </c>
      <c r="G60" s="10" t="str">
        <f>IF(Table13453742[[#This Row],[Aflossing]]=" "," ",SUM(Table13453742[[#This Row],[Intrest]:[Kapitaal]]))</f>
        <v xml:space="preserve"> </v>
      </c>
      <c r="H60" s="10"/>
      <c r="I60" s="9"/>
      <c r="J60" s="9"/>
      <c r="K60" s="9"/>
      <c r="L60" s="9"/>
      <c r="M60" s="9"/>
    </row>
    <row r="61" spans="2:17" x14ac:dyDescent="0.35">
      <c r="B61" s="9" t="str">
        <f t="shared" si="1"/>
        <v xml:space="preserve"> </v>
      </c>
      <c r="C61" s="12" t="str">
        <f>IFERROR(IF(Table13453742[[#This Row],[Saldo]]=" "," ",EDATE($C$27-1,Table13453742[[#This Row],[Aflossing]]*12/$C$31))," ")</f>
        <v xml:space="preserve"> </v>
      </c>
      <c r="D61" s="11" t="str">
        <f t="shared" si="2"/>
        <v xml:space="preserve"> </v>
      </c>
      <c r="E61" s="10" t="str">
        <f>IFERROR(IF(D61=" "," ",Table13453742[[#This Row],[Saldo]]*$C$33)," ")</f>
        <v xml:space="preserve"> </v>
      </c>
      <c r="F61" s="10" t="str">
        <f>IF(Table13453742[[#This Row],[Saldo]]=" "," ",IF(Table13453742[[#This Row],[Aflossing]]&lt;=$F$21,0,IF($F$23="Constante afbetaling",$F$31-Table13453742[[#This Row],[Intrest]],IF($F$23="Degressieve afbetaling",$F$32,IF(AND($F$23="Eenmalige afbetaling",Table13453742[[#This Row],[Aflossing]]=$C$32),$C$21,0)))))</f>
        <v xml:space="preserve"> </v>
      </c>
      <c r="G61" s="10" t="str">
        <f>IF(Table13453742[[#This Row],[Aflossing]]=" "," ",SUM(Table13453742[[#This Row],[Intrest]:[Kapitaal]]))</f>
        <v xml:space="preserve"> </v>
      </c>
      <c r="H61" s="10"/>
      <c r="I61" s="9"/>
      <c r="J61" s="9"/>
      <c r="K61" s="9"/>
      <c r="L61" s="9"/>
      <c r="M61" s="9"/>
    </row>
    <row r="62" spans="2:17" x14ac:dyDescent="0.35">
      <c r="B62" s="9" t="str">
        <f t="shared" si="1"/>
        <v xml:space="preserve"> </v>
      </c>
      <c r="C62" s="12" t="str">
        <f>IFERROR(IF(Table13453742[[#This Row],[Saldo]]=" "," ",EDATE($C$27-1,Table13453742[[#This Row],[Aflossing]]*12/$C$31))," ")</f>
        <v xml:space="preserve"> </v>
      </c>
      <c r="D62" s="11" t="str">
        <f t="shared" si="2"/>
        <v xml:space="preserve"> </v>
      </c>
      <c r="E62" s="10" t="str">
        <f>IFERROR(IF(D62=" "," ",Table13453742[[#This Row],[Saldo]]*$C$33)," ")</f>
        <v xml:space="preserve"> </v>
      </c>
      <c r="F62" s="10" t="str">
        <f>IF(Table13453742[[#This Row],[Saldo]]=" "," ",IF(Table13453742[[#This Row],[Aflossing]]&lt;=$F$21,0,IF($F$23="Constante afbetaling",$F$31-Table13453742[[#This Row],[Intrest]],IF($F$23="Degressieve afbetaling",$F$32,IF(AND($F$23="Eenmalige afbetaling",Table13453742[[#This Row],[Aflossing]]=$C$32),$C$21,0)))))</f>
        <v xml:space="preserve"> </v>
      </c>
      <c r="G62" s="10" t="str">
        <f>IF(Table13453742[[#This Row],[Aflossing]]=" "," ",SUM(Table13453742[[#This Row],[Intrest]:[Kapitaal]]))</f>
        <v xml:space="preserve"> </v>
      </c>
      <c r="H62" s="10"/>
      <c r="I62" s="9"/>
      <c r="J62" s="9"/>
      <c r="K62" s="9"/>
      <c r="L62" s="9"/>
      <c r="M62" s="9"/>
    </row>
    <row r="63" spans="2:17" x14ac:dyDescent="0.35">
      <c r="B63" s="9" t="str">
        <f t="shared" si="1"/>
        <v xml:space="preserve"> </v>
      </c>
      <c r="C63" s="12" t="str">
        <f>IFERROR(IF(Table13453742[[#This Row],[Saldo]]=" "," ",EDATE($C$27-1,Table13453742[[#This Row],[Aflossing]]*12/$C$31))," ")</f>
        <v xml:space="preserve"> </v>
      </c>
      <c r="D63" s="11" t="str">
        <f t="shared" si="2"/>
        <v xml:space="preserve"> </v>
      </c>
      <c r="E63" s="10" t="str">
        <f>IFERROR(IF(D63=" "," ",Table13453742[[#This Row],[Saldo]]*$C$33)," ")</f>
        <v xml:space="preserve"> </v>
      </c>
      <c r="F63" s="10" t="str">
        <f>IF(Table13453742[[#This Row],[Saldo]]=" "," ",IF(Table13453742[[#This Row],[Aflossing]]&lt;=$F$21,0,IF($F$23="Constante afbetaling",$F$31-Table13453742[[#This Row],[Intrest]],IF($F$23="Degressieve afbetaling",$F$32,IF(AND($F$23="Eenmalige afbetaling",Table13453742[[#This Row],[Aflossing]]=$C$32),$C$21,0)))))</f>
        <v xml:space="preserve"> </v>
      </c>
      <c r="G63" s="10" t="str">
        <f>IF(Table13453742[[#This Row],[Aflossing]]=" "," ",SUM(Table13453742[[#This Row],[Intrest]:[Kapitaal]]))</f>
        <v xml:space="preserve"> </v>
      </c>
      <c r="H63" s="10"/>
      <c r="I63" s="9"/>
      <c r="J63" s="9"/>
      <c r="K63" s="9"/>
      <c r="L63" s="9"/>
      <c r="M63" s="9"/>
    </row>
    <row r="64" spans="2:17" x14ac:dyDescent="0.35">
      <c r="B64" s="9" t="str">
        <f t="shared" si="1"/>
        <v xml:space="preserve"> </v>
      </c>
      <c r="C64" s="12" t="str">
        <f>IFERROR(IF(Table13453742[[#This Row],[Saldo]]=" "," ",EDATE($C$27-1,Table13453742[[#This Row],[Aflossing]]*12/$C$31))," ")</f>
        <v xml:space="preserve"> </v>
      </c>
      <c r="D64" s="11" t="str">
        <f t="shared" si="2"/>
        <v xml:space="preserve"> </v>
      </c>
      <c r="E64" s="10" t="str">
        <f>IFERROR(IF(D64=" "," ",Table13453742[[#This Row],[Saldo]]*$C$33)," ")</f>
        <v xml:space="preserve"> </v>
      </c>
      <c r="F64" s="10" t="str">
        <f>IF(Table13453742[[#This Row],[Saldo]]=" "," ",IF(Table13453742[[#This Row],[Aflossing]]&lt;=$F$21,0,IF($F$23="Constante afbetaling",$F$31-Table13453742[[#This Row],[Intrest]],IF($F$23="Degressieve afbetaling",$F$32,IF(AND($F$23="Eenmalige afbetaling",Table13453742[[#This Row],[Aflossing]]=$C$32),$C$21,0)))))</f>
        <v xml:space="preserve"> </v>
      </c>
      <c r="G64" s="10" t="str">
        <f>IF(Table13453742[[#This Row],[Aflossing]]=" "," ",SUM(Table13453742[[#This Row],[Intrest]:[Kapitaal]]))</f>
        <v xml:space="preserve"> </v>
      </c>
      <c r="H64" s="10"/>
      <c r="I64" s="9"/>
      <c r="J64" s="9"/>
      <c r="K64" s="9"/>
      <c r="L64" s="9"/>
      <c r="M64" s="9"/>
    </row>
    <row r="65" spans="2:13" x14ac:dyDescent="0.35">
      <c r="B65" s="9" t="str">
        <f t="shared" si="1"/>
        <v xml:space="preserve"> </v>
      </c>
      <c r="C65" s="12" t="str">
        <f>IFERROR(IF(Table13453742[[#This Row],[Saldo]]=" "," ",EDATE($C$27-1,Table13453742[[#This Row],[Aflossing]]*12/$C$31))," ")</f>
        <v xml:space="preserve"> </v>
      </c>
      <c r="D65" s="11" t="str">
        <f t="shared" si="2"/>
        <v xml:space="preserve"> </v>
      </c>
      <c r="E65" s="10" t="str">
        <f>IFERROR(IF(D65=" "," ",Table13453742[[#This Row],[Saldo]]*$C$33)," ")</f>
        <v xml:space="preserve"> </v>
      </c>
      <c r="F65" s="10" t="str">
        <f>IF(Table13453742[[#This Row],[Saldo]]=" "," ",IF(Table13453742[[#This Row],[Aflossing]]&lt;=$F$21,0,IF($F$23="Constante afbetaling",$F$31-Table13453742[[#This Row],[Intrest]],IF($F$23="Degressieve afbetaling",$F$32,IF(AND($F$23="Eenmalige afbetaling",Table13453742[[#This Row],[Aflossing]]=$C$32),$C$21,0)))))</f>
        <v xml:space="preserve"> </v>
      </c>
      <c r="G65" s="10" t="str">
        <f>IF(Table13453742[[#This Row],[Aflossing]]=" "," ",SUM(Table13453742[[#This Row],[Intrest]:[Kapitaal]]))</f>
        <v xml:space="preserve"> </v>
      </c>
      <c r="H65" s="10"/>
      <c r="I65" s="9"/>
      <c r="J65" s="9"/>
      <c r="K65" s="9"/>
      <c r="L65" s="9"/>
      <c r="M65" s="9"/>
    </row>
    <row r="66" spans="2:13" x14ac:dyDescent="0.35">
      <c r="B66" s="9" t="str">
        <f t="shared" si="1"/>
        <v xml:space="preserve"> </v>
      </c>
      <c r="C66" s="12" t="str">
        <f>IFERROR(IF(Table13453742[[#This Row],[Saldo]]=" "," ",EDATE($C$27-1,Table13453742[[#This Row],[Aflossing]]*12/$C$31))," ")</f>
        <v xml:space="preserve"> </v>
      </c>
      <c r="D66" s="11" t="str">
        <f t="shared" si="2"/>
        <v xml:space="preserve"> </v>
      </c>
      <c r="E66" s="10" t="str">
        <f>IFERROR(IF(D66=" "," ",Table13453742[[#This Row],[Saldo]]*$C$33)," ")</f>
        <v xml:space="preserve"> </v>
      </c>
      <c r="F66" s="10" t="str">
        <f>IF(Table13453742[[#This Row],[Saldo]]=" "," ",IF(Table13453742[[#This Row],[Aflossing]]&lt;=$F$21,0,IF($F$23="Constante afbetaling",$F$31-Table13453742[[#This Row],[Intrest]],IF($F$23="Degressieve afbetaling",$F$32,IF(AND($F$23="Eenmalige afbetaling",Table13453742[[#This Row],[Aflossing]]=$C$32),$C$21,0)))))</f>
        <v xml:space="preserve"> </v>
      </c>
      <c r="G66" s="10" t="str">
        <f>IF(Table13453742[[#This Row],[Aflossing]]=" "," ",SUM(Table13453742[[#This Row],[Intrest]:[Kapitaal]]))</f>
        <v xml:space="preserve"> </v>
      </c>
      <c r="H66" s="10"/>
      <c r="I66" s="9"/>
      <c r="J66" s="9"/>
      <c r="K66" s="9"/>
      <c r="L66" s="9"/>
      <c r="M66" s="9"/>
    </row>
    <row r="67" spans="2:13" x14ac:dyDescent="0.35">
      <c r="B67" s="9" t="str">
        <f t="shared" si="1"/>
        <v xml:space="preserve"> </v>
      </c>
      <c r="C67" s="12" t="str">
        <f>IFERROR(IF(Table13453742[[#This Row],[Saldo]]=" "," ",EDATE($C$27-1,Table13453742[[#This Row],[Aflossing]]*12/$C$31))," ")</f>
        <v xml:space="preserve"> </v>
      </c>
      <c r="D67" s="11" t="str">
        <f t="shared" si="2"/>
        <v xml:space="preserve"> </v>
      </c>
      <c r="E67" s="10" t="str">
        <f>IFERROR(IF(D67=" "," ",Table13453742[[#This Row],[Saldo]]*$C$33)," ")</f>
        <v xml:space="preserve"> </v>
      </c>
      <c r="F67" s="10" t="str">
        <f>IF(Table13453742[[#This Row],[Saldo]]=" "," ",IF(Table13453742[[#This Row],[Aflossing]]&lt;=$F$21,0,IF($F$23="Constante afbetaling",$F$31-Table13453742[[#This Row],[Intrest]],IF($F$23="Degressieve afbetaling",$F$32,IF(AND($F$23="Eenmalige afbetaling",Table13453742[[#This Row],[Aflossing]]=$C$32),$C$21,0)))))</f>
        <v xml:space="preserve"> </v>
      </c>
      <c r="G67" s="10" t="str">
        <f>IF(Table13453742[[#This Row],[Aflossing]]=" "," ",SUM(Table13453742[[#This Row],[Intrest]:[Kapitaal]]))</f>
        <v xml:space="preserve"> </v>
      </c>
      <c r="H67" s="10"/>
      <c r="I67" s="9"/>
      <c r="J67" s="9"/>
      <c r="K67" s="9"/>
      <c r="L67" s="9"/>
      <c r="M67" s="9"/>
    </row>
    <row r="68" spans="2:13" x14ac:dyDescent="0.35">
      <c r="B68" s="9" t="str">
        <f t="shared" si="1"/>
        <v xml:space="preserve"> </v>
      </c>
      <c r="C68" s="12" t="str">
        <f>IFERROR(IF(Table13453742[[#This Row],[Saldo]]=" "," ",EDATE($C$27-1,Table13453742[[#This Row],[Aflossing]]*12/$C$31))," ")</f>
        <v xml:space="preserve"> </v>
      </c>
      <c r="D68" s="11" t="str">
        <f t="shared" si="2"/>
        <v xml:space="preserve"> </v>
      </c>
      <c r="E68" s="10" t="str">
        <f>IFERROR(IF(D68=" "," ",Table13453742[[#This Row],[Saldo]]*$C$33)," ")</f>
        <v xml:space="preserve"> </v>
      </c>
      <c r="F68" s="10" t="str">
        <f>IF(Table13453742[[#This Row],[Saldo]]=" "," ",IF(Table13453742[[#This Row],[Aflossing]]&lt;=$F$21,0,IF($F$23="Constante afbetaling",$F$31-Table13453742[[#This Row],[Intrest]],IF($F$23="Degressieve afbetaling",$F$32,IF(AND($F$23="Eenmalige afbetaling",Table13453742[[#This Row],[Aflossing]]=$C$32),$C$21,0)))))</f>
        <v xml:space="preserve"> </v>
      </c>
      <c r="G68" s="10" t="str">
        <f>IF(Table13453742[[#This Row],[Aflossing]]=" "," ",SUM(Table13453742[[#This Row],[Intrest]:[Kapitaal]]))</f>
        <v xml:space="preserve"> </v>
      </c>
      <c r="H68" s="10"/>
      <c r="I68" s="9"/>
      <c r="J68" s="9"/>
      <c r="K68" s="9"/>
      <c r="L68" s="9"/>
      <c r="M68" s="9"/>
    </row>
    <row r="69" spans="2:13" x14ac:dyDescent="0.35">
      <c r="B69" s="9" t="str">
        <f t="shared" si="1"/>
        <v xml:space="preserve"> </v>
      </c>
      <c r="C69" s="12" t="str">
        <f>IFERROR(IF(Table13453742[[#This Row],[Saldo]]=" "," ",EDATE($C$27-1,Table13453742[[#This Row],[Aflossing]]*12/$C$31))," ")</f>
        <v xml:space="preserve"> </v>
      </c>
      <c r="D69" s="11" t="str">
        <f t="shared" si="2"/>
        <v xml:space="preserve"> </v>
      </c>
      <c r="E69" s="10" t="str">
        <f>IFERROR(IF(D69=" "," ",Table13453742[[#This Row],[Saldo]]*$C$33)," ")</f>
        <v xml:space="preserve"> </v>
      </c>
      <c r="F69" s="10" t="str">
        <f>IF(Table13453742[[#This Row],[Saldo]]=" "," ",IF(Table13453742[[#This Row],[Aflossing]]&lt;=$F$21,0,IF($F$23="Constante afbetaling",$F$31-Table13453742[[#This Row],[Intrest]],IF($F$23="Degressieve afbetaling",$F$32,IF(AND($F$23="Eenmalige afbetaling",Table13453742[[#This Row],[Aflossing]]=$C$32),$C$21,0)))))</f>
        <v xml:space="preserve"> </v>
      </c>
      <c r="G69" s="10" t="str">
        <f>IF(Table13453742[[#This Row],[Aflossing]]=" "," ",SUM(Table13453742[[#This Row],[Intrest]:[Kapitaal]]))</f>
        <v xml:space="preserve"> </v>
      </c>
      <c r="H69" s="10"/>
      <c r="I69" s="9"/>
      <c r="J69" s="9"/>
      <c r="K69" s="9"/>
      <c r="L69" s="9"/>
      <c r="M69" s="9"/>
    </row>
    <row r="70" spans="2:13" x14ac:dyDescent="0.35">
      <c r="B70" s="9" t="str">
        <f t="shared" si="1"/>
        <v xml:space="preserve"> </v>
      </c>
      <c r="C70" s="12" t="str">
        <f>IFERROR(IF(Table13453742[[#This Row],[Saldo]]=" "," ",EDATE($C$27-1,Table13453742[[#This Row],[Aflossing]]*12/$C$31))," ")</f>
        <v xml:space="preserve"> </v>
      </c>
      <c r="D70" s="11" t="str">
        <f t="shared" si="2"/>
        <v xml:space="preserve"> </v>
      </c>
      <c r="E70" s="10" t="str">
        <f>IFERROR(IF(D70=" "," ",Table13453742[[#This Row],[Saldo]]*$C$33)," ")</f>
        <v xml:space="preserve"> </v>
      </c>
      <c r="F70" s="10" t="str">
        <f>IF(Table13453742[[#This Row],[Saldo]]=" "," ",IF(Table13453742[[#This Row],[Aflossing]]&lt;=$F$21,0,IF($F$23="Constante afbetaling",$F$31-Table13453742[[#This Row],[Intrest]],IF($F$23="Degressieve afbetaling",$F$32,IF(AND($F$23="Eenmalige afbetaling",Table13453742[[#This Row],[Aflossing]]=$C$32),$C$21,0)))))</f>
        <v xml:space="preserve"> </v>
      </c>
      <c r="G70" s="10" t="str">
        <f>IF(Table13453742[[#This Row],[Aflossing]]=" "," ",SUM(Table13453742[[#This Row],[Intrest]:[Kapitaal]]))</f>
        <v xml:space="preserve"> </v>
      </c>
      <c r="H70" s="10"/>
      <c r="I70" s="9"/>
      <c r="J70" s="9"/>
      <c r="K70" s="9"/>
      <c r="L70" s="9"/>
      <c r="M70" s="9"/>
    </row>
    <row r="71" spans="2:13" x14ac:dyDescent="0.35">
      <c r="B71" s="9" t="str">
        <f t="shared" si="1"/>
        <v xml:space="preserve"> </v>
      </c>
      <c r="C71" s="12" t="str">
        <f>IFERROR(IF(Table13453742[[#This Row],[Saldo]]=" "," ",EDATE($C$27-1,Table13453742[[#This Row],[Aflossing]]*12/$C$31))," ")</f>
        <v xml:space="preserve"> </v>
      </c>
      <c r="D71" s="11" t="str">
        <f t="shared" si="2"/>
        <v xml:space="preserve"> </v>
      </c>
      <c r="E71" s="10" t="str">
        <f>IFERROR(IF(D71=" "," ",Table13453742[[#This Row],[Saldo]]*$C$33)," ")</f>
        <v xml:space="preserve"> </v>
      </c>
      <c r="F71" s="10" t="str">
        <f>IF(Table13453742[[#This Row],[Saldo]]=" "," ",IF(Table13453742[[#This Row],[Aflossing]]&lt;=$F$21,0,IF($F$23="Constante afbetaling",$F$31-Table13453742[[#This Row],[Intrest]],IF($F$23="Degressieve afbetaling",$F$32,IF(AND($F$23="Eenmalige afbetaling",Table13453742[[#This Row],[Aflossing]]=$C$32),$C$21,0)))))</f>
        <v xml:space="preserve"> </v>
      </c>
      <c r="G71" s="10" t="str">
        <f>IF(Table13453742[[#This Row],[Aflossing]]=" "," ",SUM(Table13453742[[#This Row],[Intrest]:[Kapitaal]]))</f>
        <v xml:space="preserve"> </v>
      </c>
      <c r="H71" s="10"/>
      <c r="I71" s="9"/>
      <c r="J71" s="9"/>
      <c r="K71" s="9"/>
      <c r="L71" s="9"/>
      <c r="M71" s="9"/>
    </row>
    <row r="72" spans="2:13" x14ac:dyDescent="0.35">
      <c r="B72" s="9" t="str">
        <f t="shared" si="1"/>
        <v xml:space="preserve"> </v>
      </c>
      <c r="C72" s="12" t="str">
        <f>IFERROR(IF(Table13453742[[#This Row],[Saldo]]=" "," ",EDATE($C$27-1,Table13453742[[#This Row],[Aflossing]]*12/$C$31))," ")</f>
        <v xml:space="preserve"> </v>
      </c>
      <c r="D72" s="11" t="str">
        <f t="shared" si="2"/>
        <v xml:space="preserve"> </v>
      </c>
      <c r="E72" s="10" t="str">
        <f>IFERROR(IF(D72=" "," ",Table13453742[[#This Row],[Saldo]]*$C$33)," ")</f>
        <v xml:space="preserve"> </v>
      </c>
      <c r="F72" s="10" t="str">
        <f>IF(Table13453742[[#This Row],[Saldo]]=" "," ",IF(Table13453742[[#This Row],[Aflossing]]&lt;=$F$21,0,IF($F$23="Constante afbetaling",$F$31-Table13453742[[#This Row],[Intrest]],IF($F$23="Degressieve afbetaling",$F$32,IF(AND($F$23="Eenmalige afbetaling",Table13453742[[#This Row],[Aflossing]]=$C$32),$C$21,0)))))</f>
        <v xml:space="preserve"> </v>
      </c>
      <c r="G72" s="10" t="str">
        <f>IF(Table13453742[[#This Row],[Aflossing]]=" "," ",SUM(Table13453742[[#This Row],[Intrest]:[Kapitaal]]))</f>
        <v xml:space="preserve"> </v>
      </c>
      <c r="H72" s="10"/>
      <c r="I72" s="10"/>
      <c r="J72" s="9"/>
      <c r="K72" s="9"/>
      <c r="L72" s="9"/>
      <c r="M72" s="9"/>
    </row>
    <row r="73" spans="2:13" x14ac:dyDescent="0.35">
      <c r="B73" s="9" t="str">
        <f t="shared" ref="B73:B104" si="4">IFERROR(IF(B72+1&gt;$C$32," ",B72+1)," ")</f>
        <v xml:space="preserve"> </v>
      </c>
      <c r="C73" s="12" t="str">
        <f>IFERROR(IF(Table13453742[[#This Row],[Saldo]]=" "," ",EDATE($C$27-1,Table13453742[[#This Row],[Aflossing]]*12/$C$31))," ")</f>
        <v xml:space="preserve"> </v>
      </c>
      <c r="D73" s="11" t="str">
        <f t="shared" ref="D73:D104" si="5">+IF(B73=" "," ",IF(D72-F72&lt;=0," ",D72-F72))</f>
        <v xml:space="preserve"> </v>
      </c>
      <c r="E73" s="10" t="str">
        <f>IFERROR(IF(D73=" "," ",Table13453742[[#This Row],[Saldo]]*$C$33)," ")</f>
        <v xml:space="preserve"> </v>
      </c>
      <c r="F73" s="10" t="str">
        <f>IF(Table13453742[[#This Row],[Saldo]]=" "," ",IF(Table13453742[[#This Row],[Aflossing]]&lt;=$F$21,0,IF($F$23="Constante afbetaling",$F$31-Table13453742[[#This Row],[Intrest]],IF($F$23="Degressieve afbetaling",$F$32,IF(AND($F$23="Eenmalige afbetaling",Table13453742[[#This Row],[Aflossing]]=$C$32),$C$21,0)))))</f>
        <v xml:space="preserve"> </v>
      </c>
      <c r="G73" s="10" t="str">
        <f>IF(Table13453742[[#This Row],[Aflossing]]=" "," ",SUM(Table13453742[[#This Row],[Intrest]:[Kapitaal]]))</f>
        <v xml:space="preserve"> </v>
      </c>
      <c r="H73" s="10"/>
      <c r="I73" s="9"/>
      <c r="J73" s="9"/>
      <c r="K73" s="9"/>
      <c r="L73" s="9"/>
      <c r="M73" s="9"/>
    </row>
    <row r="74" spans="2:13" x14ac:dyDescent="0.35">
      <c r="B74" s="9" t="str">
        <f t="shared" si="4"/>
        <v xml:space="preserve"> </v>
      </c>
      <c r="C74" s="12" t="str">
        <f>IFERROR(IF(Table13453742[[#This Row],[Saldo]]=" "," ",EDATE($C$27-1,Table13453742[[#This Row],[Aflossing]]*12/$C$31))," ")</f>
        <v xml:space="preserve"> </v>
      </c>
      <c r="D74" s="11" t="str">
        <f t="shared" si="5"/>
        <v xml:space="preserve"> </v>
      </c>
      <c r="E74" s="10" t="str">
        <f>IFERROR(IF(D74=" "," ",Table13453742[[#This Row],[Saldo]]*$C$33)," ")</f>
        <v xml:space="preserve"> </v>
      </c>
      <c r="F74" s="10" t="str">
        <f>IF(Table13453742[[#This Row],[Saldo]]=" "," ",IF(Table13453742[[#This Row],[Aflossing]]&lt;=$F$21,0,IF($F$23="Constante afbetaling",$F$31-Table13453742[[#This Row],[Intrest]],IF($F$23="Degressieve afbetaling",$F$32,IF(AND($F$23="Eenmalige afbetaling",Table13453742[[#This Row],[Aflossing]]=$C$32),$C$21,0)))))</f>
        <v xml:space="preserve"> </v>
      </c>
      <c r="G74" s="10" t="str">
        <f>IF(Table13453742[[#This Row],[Aflossing]]=" "," ",SUM(Table13453742[[#This Row],[Intrest]:[Kapitaal]]))</f>
        <v xml:space="preserve"> </v>
      </c>
      <c r="H74" s="10"/>
      <c r="I74" s="9"/>
      <c r="J74" s="9"/>
      <c r="K74" s="9"/>
      <c r="L74" s="9"/>
      <c r="M74" s="9"/>
    </row>
    <row r="75" spans="2:13" x14ac:dyDescent="0.35">
      <c r="B75" s="9" t="str">
        <f t="shared" si="4"/>
        <v xml:space="preserve"> </v>
      </c>
      <c r="C75" s="12" t="str">
        <f>IFERROR(IF(Table13453742[[#This Row],[Saldo]]=" "," ",EDATE($C$27-1,Table13453742[[#This Row],[Aflossing]]*12/$C$31))," ")</f>
        <v xml:space="preserve"> </v>
      </c>
      <c r="D75" s="11" t="str">
        <f t="shared" si="5"/>
        <v xml:space="preserve"> </v>
      </c>
      <c r="E75" s="10" t="str">
        <f>IFERROR(IF(D75=" "," ",Table13453742[[#This Row],[Saldo]]*$C$33)," ")</f>
        <v xml:space="preserve"> </v>
      </c>
      <c r="F75" s="10" t="str">
        <f>IF(Table13453742[[#This Row],[Saldo]]=" "," ",IF(Table13453742[[#This Row],[Aflossing]]&lt;=$F$21,0,IF($F$23="Constante afbetaling",$F$31-Table13453742[[#This Row],[Intrest]],IF($F$23="Degressieve afbetaling",$F$32,IF(AND($F$23="Eenmalige afbetaling",Table13453742[[#This Row],[Aflossing]]=$C$32),$C$21,0)))))</f>
        <v xml:space="preserve"> </v>
      </c>
      <c r="G75" s="10" t="str">
        <f>IF(Table13453742[[#This Row],[Aflossing]]=" "," ",SUM(Table13453742[[#This Row],[Intrest]:[Kapitaal]]))</f>
        <v xml:space="preserve"> </v>
      </c>
      <c r="H75" s="10"/>
      <c r="I75" s="9"/>
      <c r="J75" s="9"/>
      <c r="K75" s="9"/>
      <c r="L75" s="9"/>
      <c r="M75" s="9"/>
    </row>
    <row r="76" spans="2:13" x14ac:dyDescent="0.35">
      <c r="B76" s="9" t="str">
        <f t="shared" si="4"/>
        <v xml:space="preserve"> </v>
      </c>
      <c r="C76" s="12" t="str">
        <f>IFERROR(IF(Table13453742[[#This Row],[Saldo]]=" "," ",EDATE($C$27-1,Table13453742[[#This Row],[Aflossing]]*12/$C$31))," ")</f>
        <v xml:space="preserve"> </v>
      </c>
      <c r="D76" s="11" t="str">
        <f t="shared" si="5"/>
        <v xml:space="preserve"> </v>
      </c>
      <c r="E76" s="10" t="str">
        <f>IFERROR(IF(D76=" "," ",Table13453742[[#This Row],[Saldo]]*$C$33)," ")</f>
        <v xml:space="preserve"> </v>
      </c>
      <c r="F76" s="10" t="str">
        <f>IF(Table13453742[[#This Row],[Saldo]]=" "," ",IF(Table13453742[[#This Row],[Aflossing]]&lt;=$F$21,0,IF($F$23="Constante afbetaling",$F$31-Table13453742[[#This Row],[Intrest]],IF($F$23="Degressieve afbetaling",$F$32,IF(AND($F$23="Eenmalige afbetaling",Table13453742[[#This Row],[Aflossing]]=$C$32),$C$21,0)))))</f>
        <v xml:space="preserve"> </v>
      </c>
      <c r="G76" s="10" t="str">
        <f>IF(Table13453742[[#This Row],[Aflossing]]=" "," ",SUM(Table13453742[[#This Row],[Intrest]:[Kapitaal]]))</f>
        <v xml:space="preserve"> </v>
      </c>
      <c r="H76" s="10"/>
      <c r="I76" s="9"/>
      <c r="J76" s="9"/>
      <c r="K76" s="9"/>
      <c r="L76" s="9"/>
      <c r="M76" s="9"/>
    </row>
    <row r="77" spans="2:13" x14ac:dyDescent="0.35">
      <c r="B77" s="9" t="str">
        <f t="shared" si="4"/>
        <v xml:space="preserve"> </v>
      </c>
      <c r="C77" s="12" t="str">
        <f>IFERROR(IF(Table13453742[[#This Row],[Saldo]]=" "," ",EDATE($C$27-1,Table13453742[[#This Row],[Aflossing]]*12/$C$31))," ")</f>
        <v xml:space="preserve"> </v>
      </c>
      <c r="D77" s="11" t="str">
        <f t="shared" si="5"/>
        <v xml:space="preserve"> </v>
      </c>
      <c r="E77" s="10" t="str">
        <f>IFERROR(IF(D77=" "," ",Table13453742[[#This Row],[Saldo]]*$C$33)," ")</f>
        <v xml:space="preserve"> </v>
      </c>
      <c r="F77" s="10" t="str">
        <f>IF(Table13453742[[#This Row],[Saldo]]=" "," ",IF(Table13453742[[#This Row],[Aflossing]]&lt;=$F$21,0,IF($F$23="Constante afbetaling",$F$31-Table13453742[[#This Row],[Intrest]],IF($F$23="Degressieve afbetaling",$F$32,IF(AND($F$23="Eenmalige afbetaling",Table13453742[[#This Row],[Aflossing]]=$C$32),$C$21,0)))))</f>
        <v xml:space="preserve"> </v>
      </c>
      <c r="G77" s="10" t="str">
        <f>IF(Table13453742[[#This Row],[Aflossing]]=" "," ",SUM(Table13453742[[#This Row],[Intrest]:[Kapitaal]]))</f>
        <v xml:space="preserve"> </v>
      </c>
      <c r="H77" s="10"/>
      <c r="I77" s="9"/>
      <c r="J77" s="9"/>
      <c r="K77" s="9"/>
      <c r="L77" s="9"/>
      <c r="M77" s="9"/>
    </row>
    <row r="78" spans="2:13" x14ac:dyDescent="0.35">
      <c r="B78" s="9" t="str">
        <f t="shared" si="4"/>
        <v xml:space="preserve"> </v>
      </c>
      <c r="C78" s="12" t="str">
        <f>IFERROR(IF(Table13453742[[#This Row],[Saldo]]=" "," ",EDATE($C$27-1,Table13453742[[#This Row],[Aflossing]]*12/$C$31))," ")</f>
        <v xml:space="preserve"> </v>
      </c>
      <c r="D78" s="11" t="str">
        <f t="shared" si="5"/>
        <v xml:space="preserve"> </v>
      </c>
      <c r="E78" s="10" t="str">
        <f>IFERROR(IF(D78=" "," ",Table13453742[[#This Row],[Saldo]]*$C$33)," ")</f>
        <v xml:space="preserve"> </v>
      </c>
      <c r="F78" s="10" t="str">
        <f>IF(Table13453742[[#This Row],[Saldo]]=" "," ",IF(Table13453742[[#This Row],[Aflossing]]&lt;=$F$21,0,IF($F$23="Constante afbetaling",$F$31-Table13453742[[#This Row],[Intrest]],IF($F$23="Degressieve afbetaling",$F$32,IF(AND($F$23="Eenmalige afbetaling",Table13453742[[#This Row],[Aflossing]]=$C$32),$C$21,0)))))</f>
        <v xml:space="preserve"> </v>
      </c>
      <c r="G78" s="10" t="str">
        <f>IF(Table13453742[[#This Row],[Aflossing]]=" "," ",SUM(Table13453742[[#This Row],[Intrest]:[Kapitaal]]))</f>
        <v xml:space="preserve"> </v>
      </c>
      <c r="H78" s="10"/>
      <c r="I78" s="9"/>
      <c r="J78" s="9"/>
      <c r="K78" s="9"/>
      <c r="L78" s="9"/>
      <c r="M78" s="9"/>
    </row>
    <row r="79" spans="2:13" x14ac:dyDescent="0.35">
      <c r="B79" s="9" t="str">
        <f t="shared" si="4"/>
        <v xml:space="preserve"> </v>
      </c>
      <c r="C79" s="12" t="str">
        <f>IFERROR(IF(Table13453742[[#This Row],[Saldo]]=" "," ",EDATE($C$27-1,Table13453742[[#This Row],[Aflossing]]*12/$C$31))," ")</f>
        <v xml:space="preserve"> </v>
      </c>
      <c r="D79" s="11" t="str">
        <f t="shared" si="5"/>
        <v xml:space="preserve"> </v>
      </c>
      <c r="E79" s="10" t="str">
        <f>IFERROR(IF(D79=" "," ",Table13453742[[#This Row],[Saldo]]*$C$33)," ")</f>
        <v xml:space="preserve"> </v>
      </c>
      <c r="F79" s="10" t="str">
        <f>IF(Table13453742[[#This Row],[Saldo]]=" "," ",IF(Table13453742[[#This Row],[Aflossing]]&lt;=$F$21,0,IF($F$23="Constante afbetaling",$F$31-Table13453742[[#This Row],[Intrest]],IF($F$23="Degressieve afbetaling",$F$32,IF(AND($F$23="Eenmalige afbetaling",Table13453742[[#This Row],[Aflossing]]=$C$32),$C$21,0)))))</f>
        <v xml:space="preserve"> </v>
      </c>
      <c r="G79" s="10" t="str">
        <f>IF(Table13453742[[#This Row],[Aflossing]]=" "," ",SUM(Table13453742[[#This Row],[Intrest]:[Kapitaal]]))</f>
        <v xml:space="preserve"> </v>
      </c>
      <c r="H79" s="10"/>
      <c r="I79" s="9"/>
      <c r="J79" s="9"/>
      <c r="K79" s="9"/>
      <c r="L79" s="9"/>
      <c r="M79" s="9"/>
    </row>
    <row r="80" spans="2:13" x14ac:dyDescent="0.35">
      <c r="B80" s="9" t="str">
        <f t="shared" si="4"/>
        <v xml:space="preserve"> </v>
      </c>
      <c r="C80" s="12" t="str">
        <f>IFERROR(IF(Table13453742[[#This Row],[Saldo]]=" "," ",EDATE($C$27-1,Table13453742[[#This Row],[Aflossing]]*12/$C$31))," ")</f>
        <v xml:space="preserve"> </v>
      </c>
      <c r="D80" s="11" t="str">
        <f t="shared" si="5"/>
        <v xml:space="preserve"> </v>
      </c>
      <c r="E80" s="10" t="str">
        <f>IFERROR(IF(D80=" "," ",Table13453742[[#This Row],[Saldo]]*$C$33)," ")</f>
        <v xml:space="preserve"> </v>
      </c>
      <c r="F80" s="10" t="str">
        <f>IF(Table13453742[[#This Row],[Saldo]]=" "," ",IF(Table13453742[[#This Row],[Aflossing]]&lt;=$F$21,0,IF($F$23="Constante afbetaling",$F$31-Table13453742[[#This Row],[Intrest]],IF($F$23="Degressieve afbetaling",$F$32,IF(AND($F$23="Eenmalige afbetaling",Table13453742[[#This Row],[Aflossing]]=$C$32),$C$21,0)))))</f>
        <v xml:space="preserve"> </v>
      </c>
      <c r="G80" s="10" t="str">
        <f>IF(Table13453742[[#This Row],[Aflossing]]=" "," ",SUM(Table13453742[[#This Row],[Intrest]:[Kapitaal]]))</f>
        <v xml:space="preserve"> </v>
      </c>
      <c r="H80" s="10"/>
      <c r="I80" s="9"/>
      <c r="J80" s="9"/>
      <c r="K80" s="9"/>
      <c r="L80" s="9"/>
      <c r="M80" s="9"/>
    </row>
    <row r="81" spans="2:13" x14ac:dyDescent="0.35">
      <c r="B81" s="9" t="str">
        <f t="shared" si="4"/>
        <v xml:space="preserve"> </v>
      </c>
      <c r="C81" s="12" t="str">
        <f>IFERROR(IF(Table13453742[[#This Row],[Saldo]]=" "," ",EDATE($C$27-1,Table13453742[[#This Row],[Aflossing]]*12/$C$31))," ")</f>
        <v xml:space="preserve"> </v>
      </c>
      <c r="D81" s="11" t="str">
        <f t="shared" si="5"/>
        <v xml:space="preserve"> </v>
      </c>
      <c r="E81" s="10" t="str">
        <f>IFERROR(IF(D81=" "," ",Table13453742[[#This Row],[Saldo]]*$C$33)," ")</f>
        <v xml:space="preserve"> </v>
      </c>
      <c r="F81" s="10" t="str">
        <f>IF(Table13453742[[#This Row],[Saldo]]=" "," ",IF(Table13453742[[#This Row],[Aflossing]]&lt;=$F$21,0,IF($F$23="Constante afbetaling",$F$31-Table13453742[[#This Row],[Intrest]],IF($F$23="Degressieve afbetaling",$F$32,IF(AND($F$23="Eenmalige afbetaling",Table13453742[[#This Row],[Aflossing]]=$C$32),$C$21,0)))))</f>
        <v xml:space="preserve"> </v>
      </c>
      <c r="G81" s="10" t="str">
        <f>IF(Table13453742[[#This Row],[Aflossing]]=" "," ",SUM(Table13453742[[#This Row],[Intrest]:[Kapitaal]]))</f>
        <v xml:space="preserve"> </v>
      </c>
      <c r="H81" s="10"/>
      <c r="I81" s="9"/>
      <c r="J81" s="9"/>
      <c r="K81" s="9"/>
      <c r="L81" s="9"/>
      <c r="M81" s="9"/>
    </row>
    <row r="82" spans="2:13" x14ac:dyDescent="0.35">
      <c r="B82" s="9" t="str">
        <f t="shared" si="4"/>
        <v xml:space="preserve"> </v>
      </c>
      <c r="C82" s="12" t="str">
        <f>IFERROR(IF(Table13453742[[#This Row],[Saldo]]=" "," ",EDATE($C$27-1,Table13453742[[#This Row],[Aflossing]]*12/$C$31))," ")</f>
        <v xml:space="preserve"> </v>
      </c>
      <c r="D82" s="11" t="str">
        <f t="shared" si="5"/>
        <v xml:space="preserve"> </v>
      </c>
      <c r="E82" s="10" t="str">
        <f>IFERROR(IF(D82=" "," ",Table13453742[[#This Row],[Saldo]]*$C$33)," ")</f>
        <v xml:space="preserve"> </v>
      </c>
      <c r="F82" s="10" t="str">
        <f>IF(Table13453742[[#This Row],[Saldo]]=" "," ",IF(Table13453742[[#This Row],[Aflossing]]&lt;=$F$21,0,IF($F$23="Constante afbetaling",$F$31-Table13453742[[#This Row],[Intrest]],IF($F$23="Degressieve afbetaling",$F$32,IF(AND($F$23="Eenmalige afbetaling",Table13453742[[#This Row],[Aflossing]]=$C$32),$C$21,0)))))</f>
        <v xml:space="preserve"> </v>
      </c>
      <c r="G82" s="10" t="str">
        <f>IF(Table13453742[[#This Row],[Aflossing]]=" "," ",SUM(Table13453742[[#This Row],[Intrest]:[Kapitaal]]))</f>
        <v xml:space="preserve"> </v>
      </c>
      <c r="H82" s="10"/>
      <c r="I82" s="9"/>
      <c r="J82" s="9"/>
      <c r="K82" s="9"/>
      <c r="L82" s="9"/>
      <c r="M82" s="9"/>
    </row>
    <row r="83" spans="2:13" x14ac:dyDescent="0.35">
      <c r="B83" s="9" t="str">
        <f t="shared" si="4"/>
        <v xml:space="preserve"> </v>
      </c>
      <c r="C83" s="12" t="str">
        <f>IFERROR(IF(Table13453742[[#This Row],[Saldo]]=" "," ",EDATE($C$27-1,Table13453742[[#This Row],[Aflossing]]*12/$C$31))," ")</f>
        <v xml:space="preserve"> </v>
      </c>
      <c r="D83" s="11" t="str">
        <f t="shared" si="5"/>
        <v xml:space="preserve"> </v>
      </c>
      <c r="E83" s="10" t="str">
        <f>IFERROR(IF(D83=" "," ",Table13453742[[#This Row],[Saldo]]*$C$33)," ")</f>
        <v xml:space="preserve"> </v>
      </c>
      <c r="F83" s="10" t="str">
        <f>IF(Table13453742[[#This Row],[Saldo]]=" "," ",IF(Table13453742[[#This Row],[Aflossing]]&lt;=$F$21,0,IF($F$23="Constante afbetaling",$F$31-Table13453742[[#This Row],[Intrest]],IF($F$23="Degressieve afbetaling",$F$32,IF(AND($F$23="Eenmalige afbetaling",Table13453742[[#This Row],[Aflossing]]=$C$32),$C$21,0)))))</f>
        <v xml:space="preserve"> </v>
      </c>
      <c r="G83" s="10" t="str">
        <f>IF(Table13453742[[#This Row],[Aflossing]]=" "," ",SUM(Table13453742[[#This Row],[Intrest]:[Kapitaal]]))</f>
        <v xml:space="preserve"> </v>
      </c>
      <c r="H83" s="10"/>
      <c r="I83" s="9"/>
      <c r="J83" s="9"/>
      <c r="K83" s="9"/>
      <c r="L83" s="9"/>
      <c r="M83" s="9"/>
    </row>
    <row r="84" spans="2:13" x14ac:dyDescent="0.35">
      <c r="B84" s="9" t="str">
        <f t="shared" si="4"/>
        <v xml:space="preserve"> </v>
      </c>
      <c r="C84" s="12" t="str">
        <f>IFERROR(IF(Table13453742[[#This Row],[Saldo]]=" "," ",EDATE($C$27-1,Table13453742[[#This Row],[Aflossing]]*12/$C$31))," ")</f>
        <v xml:space="preserve"> </v>
      </c>
      <c r="D84" s="11" t="str">
        <f t="shared" si="5"/>
        <v xml:space="preserve"> </v>
      </c>
      <c r="E84" s="10" t="str">
        <f>IFERROR(IF(D84=" "," ",Table13453742[[#This Row],[Saldo]]*$C$33)," ")</f>
        <v xml:space="preserve"> </v>
      </c>
      <c r="F84" s="10" t="str">
        <f>IF(Table13453742[[#This Row],[Saldo]]=" "," ",IF(Table13453742[[#This Row],[Aflossing]]&lt;=$F$21,0,IF($F$23="Constante afbetaling",$F$31-Table13453742[[#This Row],[Intrest]],IF($F$23="Degressieve afbetaling",$F$32,IF(AND($F$23="Eenmalige afbetaling",Table13453742[[#This Row],[Aflossing]]=$C$32),$C$21,0)))))</f>
        <v xml:space="preserve"> </v>
      </c>
      <c r="G84" s="10" t="str">
        <f>IF(Table13453742[[#This Row],[Aflossing]]=" "," ",SUM(Table13453742[[#This Row],[Intrest]:[Kapitaal]]))</f>
        <v xml:space="preserve"> </v>
      </c>
      <c r="H84" s="10"/>
      <c r="I84" s="9"/>
      <c r="J84" s="9"/>
      <c r="K84" s="9"/>
      <c r="L84" s="9"/>
      <c r="M84" s="9"/>
    </row>
    <row r="85" spans="2:13" x14ac:dyDescent="0.35">
      <c r="B85" s="9" t="str">
        <f t="shared" si="4"/>
        <v xml:space="preserve"> </v>
      </c>
      <c r="C85" s="12" t="str">
        <f>IFERROR(IF(Table13453742[[#This Row],[Saldo]]=" "," ",EDATE($C$27-1,Table13453742[[#This Row],[Aflossing]]*12/$C$31))," ")</f>
        <v xml:space="preserve"> </v>
      </c>
      <c r="D85" s="11" t="str">
        <f t="shared" si="5"/>
        <v xml:space="preserve"> </v>
      </c>
      <c r="E85" s="10" t="str">
        <f>IFERROR(IF(D85=" "," ",Table13453742[[#This Row],[Saldo]]*$C$33)," ")</f>
        <v xml:space="preserve"> </v>
      </c>
      <c r="F85" s="10" t="str">
        <f>IF(Table13453742[[#This Row],[Saldo]]=" "," ",IF(Table13453742[[#This Row],[Aflossing]]&lt;=$F$21,0,IF($F$23="Constante afbetaling",$F$31-Table13453742[[#This Row],[Intrest]],IF($F$23="Degressieve afbetaling",$F$32,IF(AND($F$23="Eenmalige afbetaling",Table13453742[[#This Row],[Aflossing]]=$C$32),$C$21,0)))))</f>
        <v xml:space="preserve"> </v>
      </c>
      <c r="G85" s="10" t="str">
        <f>IF(Table13453742[[#This Row],[Aflossing]]=" "," ",SUM(Table13453742[[#This Row],[Intrest]:[Kapitaal]]))</f>
        <v xml:space="preserve"> </v>
      </c>
      <c r="H85" s="10"/>
      <c r="I85" s="9"/>
      <c r="J85" s="9"/>
      <c r="K85" s="9"/>
      <c r="L85" s="9"/>
      <c r="M85" s="9"/>
    </row>
    <row r="86" spans="2:13" x14ac:dyDescent="0.35">
      <c r="B86" s="9" t="str">
        <f t="shared" si="4"/>
        <v xml:space="preserve"> </v>
      </c>
      <c r="C86" s="12" t="str">
        <f>IFERROR(IF(Table13453742[[#This Row],[Saldo]]=" "," ",EDATE($C$27-1,Table13453742[[#This Row],[Aflossing]]*12/$C$31))," ")</f>
        <v xml:space="preserve"> </v>
      </c>
      <c r="D86" s="11" t="str">
        <f t="shared" si="5"/>
        <v xml:space="preserve"> </v>
      </c>
      <c r="E86" s="10" t="str">
        <f>IFERROR(IF(D86=" "," ",Table13453742[[#This Row],[Saldo]]*$C$33)," ")</f>
        <v xml:space="preserve"> </v>
      </c>
      <c r="F86" s="10" t="str">
        <f>IF(Table13453742[[#This Row],[Saldo]]=" "," ",IF(Table13453742[[#This Row],[Aflossing]]&lt;=$F$21,0,IF($F$23="Constante afbetaling",$F$31-Table13453742[[#This Row],[Intrest]],IF($F$23="Degressieve afbetaling",$F$32,IF(AND($F$23="Eenmalige afbetaling",Table13453742[[#This Row],[Aflossing]]=$C$32),$C$21,0)))))</f>
        <v xml:space="preserve"> </v>
      </c>
      <c r="G86" s="10" t="str">
        <f>IF(Table13453742[[#This Row],[Aflossing]]=" "," ",SUM(Table13453742[[#This Row],[Intrest]:[Kapitaal]]))</f>
        <v xml:space="preserve"> </v>
      </c>
      <c r="H86" s="10"/>
      <c r="I86" s="9"/>
      <c r="J86" s="9"/>
      <c r="K86" s="9"/>
      <c r="L86" s="9"/>
      <c r="M86" s="9"/>
    </row>
    <row r="87" spans="2:13" x14ac:dyDescent="0.35">
      <c r="B87" s="9" t="str">
        <f t="shared" si="4"/>
        <v xml:space="preserve"> </v>
      </c>
      <c r="C87" s="12" t="str">
        <f>IFERROR(IF(Table13453742[[#This Row],[Saldo]]=" "," ",EDATE($C$27-1,Table13453742[[#This Row],[Aflossing]]*12/$C$31))," ")</f>
        <v xml:space="preserve"> </v>
      </c>
      <c r="D87" s="11" t="str">
        <f t="shared" si="5"/>
        <v xml:space="preserve"> </v>
      </c>
      <c r="E87" s="10" t="str">
        <f>IFERROR(IF(D87=" "," ",Table13453742[[#This Row],[Saldo]]*$C$33)," ")</f>
        <v xml:space="preserve"> </v>
      </c>
      <c r="F87" s="10" t="str">
        <f>IF(Table13453742[[#This Row],[Saldo]]=" "," ",IF(Table13453742[[#This Row],[Aflossing]]&lt;=$F$21,0,IF($F$23="Constante afbetaling",$F$31-Table13453742[[#This Row],[Intrest]],IF($F$23="Degressieve afbetaling",$F$32,IF(AND($F$23="Eenmalige afbetaling",Table13453742[[#This Row],[Aflossing]]=$C$32),$C$21,0)))))</f>
        <v xml:space="preserve"> </v>
      </c>
      <c r="G87" s="10" t="str">
        <f>IF(Table13453742[[#This Row],[Aflossing]]=" "," ",SUM(Table13453742[[#This Row],[Intrest]:[Kapitaal]]))</f>
        <v xml:space="preserve"> </v>
      </c>
      <c r="H87" s="10"/>
      <c r="I87" s="9"/>
      <c r="J87" s="9"/>
      <c r="K87" s="9"/>
      <c r="L87" s="9"/>
      <c r="M87" s="9"/>
    </row>
    <row r="88" spans="2:13" x14ac:dyDescent="0.35">
      <c r="B88" s="9" t="str">
        <f t="shared" si="4"/>
        <v xml:space="preserve"> </v>
      </c>
      <c r="C88" s="12" t="str">
        <f>IFERROR(IF(Table13453742[[#This Row],[Saldo]]=" "," ",EDATE($C$27-1,Table13453742[[#This Row],[Aflossing]]*12/$C$31))," ")</f>
        <v xml:space="preserve"> </v>
      </c>
      <c r="D88" s="11" t="str">
        <f t="shared" si="5"/>
        <v xml:space="preserve"> </v>
      </c>
      <c r="E88" s="10" t="str">
        <f>IFERROR(IF(D88=" "," ",Table13453742[[#This Row],[Saldo]]*$C$33)," ")</f>
        <v xml:space="preserve"> </v>
      </c>
      <c r="F88" s="10" t="str">
        <f>IF(Table13453742[[#This Row],[Saldo]]=" "," ",IF(Table13453742[[#This Row],[Aflossing]]&lt;=$F$21,0,IF($F$23="Constante afbetaling",$F$31-Table13453742[[#This Row],[Intrest]],IF($F$23="Degressieve afbetaling",$F$32,IF(AND($F$23="Eenmalige afbetaling",Table13453742[[#This Row],[Aflossing]]=$C$32),$C$21,0)))))</f>
        <v xml:space="preserve"> </v>
      </c>
      <c r="G88" s="10" t="str">
        <f>IF(Table13453742[[#This Row],[Aflossing]]=" "," ",SUM(Table13453742[[#This Row],[Intrest]:[Kapitaal]]))</f>
        <v xml:space="preserve"> </v>
      </c>
      <c r="H88" s="10"/>
      <c r="I88" s="9"/>
      <c r="J88" s="9"/>
      <c r="K88" s="9"/>
      <c r="L88" s="9"/>
      <c r="M88" s="9"/>
    </row>
    <row r="89" spans="2:13" x14ac:dyDescent="0.35">
      <c r="B89" s="9" t="str">
        <f t="shared" si="4"/>
        <v xml:space="preserve"> </v>
      </c>
      <c r="C89" s="12" t="str">
        <f>IFERROR(IF(Table13453742[[#This Row],[Saldo]]=" "," ",EDATE($C$27-1,Table13453742[[#This Row],[Aflossing]]*12/$C$31))," ")</f>
        <v xml:space="preserve"> </v>
      </c>
      <c r="D89" s="11" t="str">
        <f t="shared" si="5"/>
        <v xml:space="preserve"> </v>
      </c>
      <c r="E89" s="10" t="str">
        <f>IFERROR(IF(D89=" "," ",Table13453742[[#This Row],[Saldo]]*$C$33)," ")</f>
        <v xml:space="preserve"> </v>
      </c>
      <c r="F89" s="10" t="str">
        <f>IF(Table13453742[[#This Row],[Saldo]]=" "," ",IF(Table13453742[[#This Row],[Aflossing]]&lt;=$F$21,0,IF($F$23="Constante afbetaling",$F$31-Table13453742[[#This Row],[Intrest]],IF($F$23="Degressieve afbetaling",$F$32,IF(AND($F$23="Eenmalige afbetaling",Table13453742[[#This Row],[Aflossing]]=$C$32),$C$21,0)))))</f>
        <v xml:space="preserve"> </v>
      </c>
      <c r="G89" s="10" t="str">
        <f>IF(Table13453742[[#This Row],[Aflossing]]=" "," ",SUM(Table13453742[[#This Row],[Intrest]:[Kapitaal]]))</f>
        <v xml:space="preserve"> </v>
      </c>
      <c r="H89" s="10"/>
      <c r="I89" s="9"/>
      <c r="J89" s="9"/>
      <c r="K89" s="9"/>
      <c r="L89" s="9"/>
      <c r="M89" s="9"/>
    </row>
    <row r="90" spans="2:13" x14ac:dyDescent="0.35">
      <c r="B90" s="9" t="str">
        <f t="shared" si="4"/>
        <v xml:space="preserve"> </v>
      </c>
      <c r="C90" s="12" t="str">
        <f>IFERROR(IF(Table13453742[[#This Row],[Saldo]]=" "," ",EDATE($C$27-1,Table13453742[[#This Row],[Aflossing]]*12/$C$31))," ")</f>
        <v xml:space="preserve"> </v>
      </c>
      <c r="D90" s="11" t="str">
        <f t="shared" si="5"/>
        <v xml:space="preserve"> </v>
      </c>
      <c r="E90" s="10" t="str">
        <f>IFERROR(IF(D90=" "," ",Table13453742[[#This Row],[Saldo]]*$C$33)," ")</f>
        <v xml:space="preserve"> </v>
      </c>
      <c r="F90" s="10" t="str">
        <f>IF(Table13453742[[#This Row],[Saldo]]=" "," ",IF(Table13453742[[#This Row],[Aflossing]]&lt;=$F$21,0,IF($F$23="Constante afbetaling",$F$31-Table13453742[[#This Row],[Intrest]],IF($F$23="Degressieve afbetaling",$F$32,IF(AND($F$23="Eenmalige afbetaling",Table13453742[[#This Row],[Aflossing]]=$C$32),$C$21,0)))))</f>
        <v xml:space="preserve"> </v>
      </c>
      <c r="G90" s="10" t="str">
        <f>IF(Table13453742[[#This Row],[Aflossing]]=" "," ",SUM(Table13453742[[#This Row],[Intrest]:[Kapitaal]]))</f>
        <v xml:space="preserve"> </v>
      </c>
      <c r="H90" s="10"/>
      <c r="I90" s="9"/>
      <c r="J90" s="9"/>
      <c r="K90" s="9"/>
      <c r="L90" s="9"/>
      <c r="M90" s="9"/>
    </row>
    <row r="91" spans="2:13" x14ac:dyDescent="0.35">
      <c r="B91" s="9" t="str">
        <f t="shared" si="4"/>
        <v xml:space="preserve"> </v>
      </c>
      <c r="C91" s="12" t="str">
        <f>IFERROR(IF(Table13453742[[#This Row],[Saldo]]=" "," ",EDATE($C$27-1,Table13453742[[#This Row],[Aflossing]]*12/$C$31))," ")</f>
        <v xml:space="preserve"> </v>
      </c>
      <c r="D91" s="11" t="str">
        <f t="shared" si="5"/>
        <v xml:space="preserve"> </v>
      </c>
      <c r="E91" s="10" t="str">
        <f>IFERROR(IF(D91=" "," ",Table13453742[[#This Row],[Saldo]]*$C$33)," ")</f>
        <v xml:space="preserve"> </v>
      </c>
      <c r="F91" s="10" t="str">
        <f>IF(Table13453742[[#This Row],[Saldo]]=" "," ",IF(Table13453742[[#This Row],[Aflossing]]&lt;=$F$21,0,IF($F$23="Constante afbetaling",$F$31-Table13453742[[#This Row],[Intrest]],IF($F$23="Degressieve afbetaling",$F$32,IF(AND($F$23="Eenmalige afbetaling",Table13453742[[#This Row],[Aflossing]]=$C$32),$C$21,0)))))</f>
        <v xml:space="preserve"> </v>
      </c>
      <c r="G91" s="10" t="str">
        <f>IF(Table13453742[[#This Row],[Aflossing]]=" "," ",SUM(Table13453742[[#This Row],[Intrest]:[Kapitaal]]))</f>
        <v xml:space="preserve"> </v>
      </c>
      <c r="H91" s="10"/>
      <c r="I91" s="9"/>
      <c r="J91" s="9"/>
      <c r="K91" s="9"/>
      <c r="L91" s="9"/>
      <c r="M91" s="9"/>
    </row>
    <row r="92" spans="2:13" x14ac:dyDescent="0.35">
      <c r="B92" s="9" t="str">
        <f t="shared" si="4"/>
        <v xml:space="preserve"> </v>
      </c>
      <c r="C92" s="12" t="str">
        <f>IFERROR(IF(Table13453742[[#This Row],[Saldo]]=" "," ",EDATE($C$27-1,Table13453742[[#This Row],[Aflossing]]*12/$C$31))," ")</f>
        <v xml:space="preserve"> </v>
      </c>
      <c r="D92" s="11" t="str">
        <f t="shared" si="5"/>
        <v xml:space="preserve"> </v>
      </c>
      <c r="E92" s="10" t="str">
        <f>IFERROR(IF(D92=" "," ",Table13453742[[#This Row],[Saldo]]*$C$33)," ")</f>
        <v xml:space="preserve"> </v>
      </c>
      <c r="F92" s="10" t="str">
        <f>IF(Table13453742[[#This Row],[Saldo]]=" "," ",IF(Table13453742[[#This Row],[Aflossing]]&lt;=$F$21,0,IF($F$23="Constante afbetaling",$F$31-Table13453742[[#This Row],[Intrest]],IF($F$23="Degressieve afbetaling",$F$32,IF(AND($F$23="Eenmalige afbetaling",Table13453742[[#This Row],[Aflossing]]=$C$32),$C$21,0)))))</f>
        <v xml:space="preserve"> </v>
      </c>
      <c r="G92" s="10" t="str">
        <f>IF(Table13453742[[#This Row],[Aflossing]]=" "," ",SUM(Table13453742[[#This Row],[Intrest]:[Kapitaal]]))</f>
        <v xml:space="preserve"> </v>
      </c>
      <c r="H92" s="10"/>
      <c r="I92" s="9"/>
      <c r="J92" s="9"/>
      <c r="K92" s="9"/>
      <c r="L92" s="9"/>
      <c r="M92" s="9"/>
    </row>
    <row r="93" spans="2:13" x14ac:dyDescent="0.35">
      <c r="B93" s="9" t="str">
        <f t="shared" si="4"/>
        <v xml:space="preserve"> </v>
      </c>
      <c r="C93" s="12" t="str">
        <f>IFERROR(IF(Table13453742[[#This Row],[Saldo]]=" "," ",EDATE($C$27-1,Table13453742[[#This Row],[Aflossing]]*12/$C$31))," ")</f>
        <v xml:space="preserve"> </v>
      </c>
      <c r="D93" s="11" t="str">
        <f t="shared" si="5"/>
        <v xml:space="preserve"> </v>
      </c>
      <c r="E93" s="10" t="str">
        <f>IFERROR(IF(D93=" "," ",Table13453742[[#This Row],[Saldo]]*$C$33)," ")</f>
        <v xml:space="preserve"> </v>
      </c>
      <c r="F93" s="10" t="str">
        <f>IF(Table13453742[[#This Row],[Saldo]]=" "," ",IF(Table13453742[[#This Row],[Aflossing]]&lt;=$F$21,0,IF($F$23="Constante afbetaling",$F$31-Table13453742[[#This Row],[Intrest]],IF($F$23="Degressieve afbetaling",$F$32,IF(AND($F$23="Eenmalige afbetaling",Table13453742[[#This Row],[Aflossing]]=$C$32),$C$21,0)))))</f>
        <v xml:space="preserve"> </v>
      </c>
      <c r="G93" s="10" t="str">
        <f>IF(Table13453742[[#This Row],[Aflossing]]=" "," ",SUM(Table13453742[[#This Row],[Intrest]:[Kapitaal]]))</f>
        <v xml:space="preserve"> </v>
      </c>
      <c r="H93" s="10"/>
      <c r="I93" s="9"/>
      <c r="J93" s="9"/>
      <c r="K93" s="9"/>
      <c r="L93" s="9"/>
      <c r="M93" s="9"/>
    </row>
    <row r="94" spans="2:13" x14ac:dyDescent="0.35">
      <c r="B94" s="9" t="str">
        <f t="shared" si="4"/>
        <v xml:space="preserve"> </v>
      </c>
      <c r="C94" s="12" t="str">
        <f>IFERROR(IF(Table13453742[[#This Row],[Saldo]]=" "," ",EDATE($C$27-1,Table13453742[[#This Row],[Aflossing]]*12/$C$31))," ")</f>
        <v xml:space="preserve"> </v>
      </c>
      <c r="D94" s="11" t="str">
        <f t="shared" si="5"/>
        <v xml:space="preserve"> </v>
      </c>
      <c r="E94" s="10" t="str">
        <f>IFERROR(IF(D94=" "," ",Table13453742[[#This Row],[Saldo]]*$C$33)," ")</f>
        <v xml:space="preserve"> </v>
      </c>
      <c r="F94" s="10" t="str">
        <f>IF(Table13453742[[#This Row],[Saldo]]=" "," ",IF(Table13453742[[#This Row],[Aflossing]]&lt;=$F$21,0,IF($F$23="Constante afbetaling",$F$31-Table13453742[[#This Row],[Intrest]],IF($F$23="Degressieve afbetaling",$F$32,IF(AND($F$23="Eenmalige afbetaling",Table13453742[[#This Row],[Aflossing]]=$C$32),$C$21,0)))))</f>
        <v xml:space="preserve"> </v>
      </c>
      <c r="G94" s="10" t="str">
        <f>IF(Table13453742[[#This Row],[Aflossing]]=" "," ",SUM(Table13453742[[#This Row],[Intrest]:[Kapitaal]]))</f>
        <v xml:space="preserve"> </v>
      </c>
      <c r="H94" s="10"/>
      <c r="I94" s="9"/>
      <c r="J94" s="9"/>
      <c r="K94" s="9"/>
      <c r="L94" s="9"/>
      <c r="M94" s="9"/>
    </row>
    <row r="95" spans="2:13" x14ac:dyDescent="0.35">
      <c r="B95" s="9" t="str">
        <f t="shared" si="4"/>
        <v xml:space="preserve"> </v>
      </c>
      <c r="C95" s="12" t="str">
        <f>IFERROR(IF(Table13453742[[#This Row],[Saldo]]=" "," ",EDATE($C$27-1,Table13453742[[#This Row],[Aflossing]]*12/$C$31))," ")</f>
        <v xml:space="preserve"> </v>
      </c>
      <c r="D95" s="11" t="str">
        <f t="shared" si="5"/>
        <v xml:space="preserve"> </v>
      </c>
      <c r="E95" s="10" t="str">
        <f>IFERROR(IF(D95=" "," ",Table13453742[[#This Row],[Saldo]]*$C$33)," ")</f>
        <v xml:space="preserve"> </v>
      </c>
      <c r="F95" s="10" t="str">
        <f>IF(Table13453742[[#This Row],[Saldo]]=" "," ",IF(Table13453742[[#This Row],[Aflossing]]&lt;=$F$21,0,IF($F$23="Constante afbetaling",$F$31-Table13453742[[#This Row],[Intrest]],IF($F$23="Degressieve afbetaling",$F$32,IF(AND($F$23="Eenmalige afbetaling",Table13453742[[#This Row],[Aflossing]]=$C$32),$C$21,0)))))</f>
        <v xml:space="preserve"> </v>
      </c>
      <c r="G95" s="10" t="str">
        <f>IF(Table13453742[[#This Row],[Aflossing]]=" "," ",SUM(Table13453742[[#This Row],[Intrest]:[Kapitaal]]))</f>
        <v xml:space="preserve"> </v>
      </c>
      <c r="H95" s="10"/>
      <c r="I95" s="9"/>
      <c r="J95" s="9"/>
      <c r="K95" s="9"/>
      <c r="L95" s="9"/>
      <c r="M95" s="9"/>
    </row>
    <row r="96" spans="2:13" x14ac:dyDescent="0.35">
      <c r="B96" s="9" t="str">
        <f t="shared" si="4"/>
        <v xml:space="preserve"> </v>
      </c>
      <c r="C96" s="12" t="str">
        <f>IFERROR(IF(Table13453742[[#This Row],[Saldo]]=" "," ",EDATE($C$27-1,Table13453742[[#This Row],[Aflossing]]*12/$C$31))," ")</f>
        <v xml:space="preserve"> </v>
      </c>
      <c r="D96" s="11" t="str">
        <f t="shared" si="5"/>
        <v xml:space="preserve"> </v>
      </c>
      <c r="E96" s="10" t="str">
        <f>IFERROR(IF(D96=" "," ",Table13453742[[#This Row],[Saldo]]*$C$33)," ")</f>
        <v xml:space="preserve"> </v>
      </c>
      <c r="F96" s="10" t="str">
        <f>IF(Table13453742[[#This Row],[Saldo]]=" "," ",IF(Table13453742[[#This Row],[Aflossing]]&lt;=$F$21,0,IF($F$23="Constante afbetaling",$F$31-Table13453742[[#This Row],[Intrest]],IF($F$23="Degressieve afbetaling",$F$32,IF(AND($F$23="Eenmalige afbetaling",Table13453742[[#This Row],[Aflossing]]=$C$32),$C$21,0)))))</f>
        <v xml:space="preserve"> </v>
      </c>
      <c r="G96" s="10" t="str">
        <f>IF(Table13453742[[#This Row],[Aflossing]]=" "," ",SUM(Table13453742[[#This Row],[Intrest]:[Kapitaal]]))</f>
        <v xml:space="preserve"> </v>
      </c>
      <c r="H96" s="10"/>
      <c r="I96" s="9"/>
      <c r="J96" s="9"/>
      <c r="K96" s="9"/>
      <c r="L96" s="9"/>
      <c r="M96" s="9"/>
    </row>
    <row r="97" spans="2:13" x14ac:dyDescent="0.35">
      <c r="B97" s="9" t="str">
        <f t="shared" si="4"/>
        <v xml:space="preserve"> </v>
      </c>
      <c r="C97" s="12" t="str">
        <f>IFERROR(IF(Table13453742[[#This Row],[Saldo]]=" "," ",EDATE($C$27-1,Table13453742[[#This Row],[Aflossing]]*12/$C$31))," ")</f>
        <v xml:space="preserve"> </v>
      </c>
      <c r="D97" s="11" t="str">
        <f t="shared" si="5"/>
        <v xml:space="preserve"> </v>
      </c>
      <c r="E97" s="10" t="str">
        <f>IFERROR(IF(D97=" "," ",Table13453742[[#This Row],[Saldo]]*$C$33)," ")</f>
        <v xml:space="preserve"> </v>
      </c>
      <c r="F97" s="10" t="str">
        <f>IF(Table13453742[[#This Row],[Saldo]]=" "," ",IF(Table13453742[[#This Row],[Aflossing]]&lt;=$F$21,0,IF($F$23="Constante afbetaling",$F$31-Table13453742[[#This Row],[Intrest]],IF($F$23="Degressieve afbetaling",$F$32,IF(AND($F$23="Eenmalige afbetaling",Table13453742[[#This Row],[Aflossing]]=$C$32),$C$21,0)))))</f>
        <v xml:space="preserve"> </v>
      </c>
      <c r="G97" s="10" t="str">
        <f>IF(Table13453742[[#This Row],[Aflossing]]=" "," ",SUM(Table13453742[[#This Row],[Intrest]:[Kapitaal]]))</f>
        <v xml:space="preserve"> </v>
      </c>
      <c r="H97" s="10"/>
      <c r="I97" s="9"/>
      <c r="J97" s="9"/>
      <c r="K97" s="9"/>
      <c r="L97" s="9"/>
      <c r="M97" s="9"/>
    </row>
    <row r="98" spans="2:13" x14ac:dyDescent="0.35">
      <c r="B98" s="9" t="str">
        <f t="shared" si="4"/>
        <v xml:space="preserve"> </v>
      </c>
      <c r="C98" s="12" t="str">
        <f>IFERROR(IF(Table13453742[[#This Row],[Saldo]]=" "," ",EDATE($C$27-1,Table13453742[[#This Row],[Aflossing]]*12/$C$31))," ")</f>
        <v xml:space="preserve"> </v>
      </c>
      <c r="D98" s="11" t="str">
        <f t="shared" si="5"/>
        <v xml:space="preserve"> </v>
      </c>
      <c r="E98" s="10" t="str">
        <f>IFERROR(IF(D98=" "," ",Table13453742[[#This Row],[Saldo]]*$C$33)," ")</f>
        <v xml:space="preserve"> </v>
      </c>
      <c r="F98" s="10" t="str">
        <f>IF(Table13453742[[#This Row],[Saldo]]=" "," ",IF(Table13453742[[#This Row],[Aflossing]]&lt;=$F$21,0,IF($F$23="Constante afbetaling",$F$31-Table13453742[[#This Row],[Intrest]],IF($F$23="Degressieve afbetaling",$F$32,IF(AND($F$23="Eenmalige afbetaling",Table13453742[[#This Row],[Aflossing]]=$C$32),$C$21,0)))))</f>
        <v xml:space="preserve"> </v>
      </c>
      <c r="G98" s="10" t="str">
        <f>IF(Table13453742[[#This Row],[Aflossing]]=" "," ",SUM(Table13453742[[#This Row],[Intrest]:[Kapitaal]]))</f>
        <v xml:space="preserve"> </v>
      </c>
      <c r="H98" s="10"/>
      <c r="I98" s="9"/>
      <c r="J98" s="9"/>
      <c r="K98" s="9"/>
      <c r="L98" s="9"/>
      <c r="M98" s="9"/>
    </row>
    <row r="99" spans="2:13" x14ac:dyDescent="0.35">
      <c r="B99" s="9" t="str">
        <f t="shared" si="4"/>
        <v xml:space="preserve"> </v>
      </c>
      <c r="C99" s="12" t="str">
        <f>IFERROR(IF(Table13453742[[#This Row],[Saldo]]=" "," ",EDATE($C$27-1,Table13453742[[#This Row],[Aflossing]]*12/$C$31))," ")</f>
        <v xml:space="preserve"> </v>
      </c>
      <c r="D99" s="11" t="str">
        <f t="shared" si="5"/>
        <v xml:space="preserve"> </v>
      </c>
      <c r="E99" s="10" t="str">
        <f>IFERROR(IF(D99=" "," ",Table13453742[[#This Row],[Saldo]]*$C$33)," ")</f>
        <v xml:space="preserve"> </v>
      </c>
      <c r="F99" s="10" t="str">
        <f>IF(Table13453742[[#This Row],[Saldo]]=" "," ",IF(Table13453742[[#This Row],[Aflossing]]&lt;=$F$21,0,IF($F$23="Constante afbetaling",$F$31-Table13453742[[#This Row],[Intrest]],IF($F$23="Degressieve afbetaling",$F$32,IF(AND($F$23="Eenmalige afbetaling",Table13453742[[#This Row],[Aflossing]]=$C$32),$C$21,0)))))</f>
        <v xml:space="preserve"> </v>
      </c>
      <c r="G99" s="10" t="str">
        <f>IF(Table13453742[[#This Row],[Aflossing]]=" "," ",SUM(Table13453742[[#This Row],[Intrest]:[Kapitaal]]))</f>
        <v xml:space="preserve"> </v>
      </c>
      <c r="H99" s="10"/>
      <c r="I99" s="13"/>
      <c r="J99" s="9"/>
      <c r="K99" s="9"/>
      <c r="L99" s="9"/>
      <c r="M99" s="9"/>
    </row>
    <row r="100" spans="2:13" x14ac:dyDescent="0.35">
      <c r="B100" s="9" t="str">
        <f t="shared" si="4"/>
        <v xml:space="preserve"> </v>
      </c>
      <c r="C100" s="12" t="str">
        <f>IFERROR(IF(Table13453742[[#This Row],[Saldo]]=" "," ",EDATE($C$27-1,Table13453742[[#This Row],[Aflossing]]*12/$C$31))," ")</f>
        <v xml:space="preserve"> </v>
      </c>
      <c r="D100" s="11" t="str">
        <f t="shared" si="5"/>
        <v xml:space="preserve"> </v>
      </c>
      <c r="E100" s="10" t="str">
        <f>IFERROR(IF(D100=" "," ",Table13453742[[#This Row],[Saldo]]*$C$33)," ")</f>
        <v xml:space="preserve"> </v>
      </c>
      <c r="F100" s="10" t="str">
        <f>IF(Table13453742[[#This Row],[Saldo]]=" "," ",IF(Table13453742[[#This Row],[Aflossing]]&lt;=$F$21,0,IF($F$23="Constante afbetaling",$F$31-Table13453742[[#This Row],[Intrest]],IF($F$23="Degressieve afbetaling",$F$32,IF(AND($F$23="Eenmalige afbetaling",Table13453742[[#This Row],[Aflossing]]=$C$32),$C$21,0)))))</f>
        <v xml:space="preserve"> </v>
      </c>
      <c r="G100" s="10" t="str">
        <f>IF(Table13453742[[#This Row],[Aflossing]]=" "," ",SUM(Table13453742[[#This Row],[Intrest]:[Kapitaal]]))</f>
        <v xml:space="preserve"> </v>
      </c>
      <c r="H100" s="10"/>
      <c r="I100" s="9"/>
      <c r="J100" s="9"/>
      <c r="K100" s="9"/>
      <c r="L100" s="9"/>
      <c r="M100" s="9"/>
    </row>
    <row r="101" spans="2:13" x14ac:dyDescent="0.35">
      <c r="B101" s="9" t="str">
        <f t="shared" si="4"/>
        <v xml:space="preserve"> </v>
      </c>
      <c r="C101" s="12" t="str">
        <f>IFERROR(IF(Table13453742[[#This Row],[Saldo]]=" "," ",EDATE($C$27-1,Table13453742[[#This Row],[Aflossing]]*12/$C$31))," ")</f>
        <v xml:space="preserve"> </v>
      </c>
      <c r="D101" s="11" t="str">
        <f t="shared" si="5"/>
        <v xml:space="preserve"> </v>
      </c>
      <c r="E101" s="10" t="str">
        <f>IFERROR(IF(D101=" "," ",Table13453742[[#This Row],[Saldo]]*$C$33)," ")</f>
        <v xml:space="preserve"> </v>
      </c>
      <c r="F101" s="10" t="str">
        <f>IF(Table13453742[[#This Row],[Saldo]]=" "," ",IF(Table13453742[[#This Row],[Aflossing]]&lt;=$F$21,0,IF($F$23="Constante afbetaling",$F$31-Table13453742[[#This Row],[Intrest]],IF($F$23="Degressieve afbetaling",$F$32,IF(AND($F$23="Eenmalige afbetaling",Table13453742[[#This Row],[Aflossing]]=$C$32),$C$21,0)))))</f>
        <v xml:space="preserve"> </v>
      </c>
      <c r="G101" s="10" t="str">
        <f>IF(Table13453742[[#This Row],[Aflossing]]=" "," ",SUM(Table13453742[[#This Row],[Intrest]:[Kapitaal]]))</f>
        <v xml:space="preserve"> </v>
      </c>
      <c r="H101" s="10"/>
      <c r="I101" s="9"/>
      <c r="J101" s="9"/>
      <c r="K101" s="9"/>
      <c r="L101" s="9"/>
      <c r="M101" s="9"/>
    </row>
    <row r="102" spans="2:13" x14ac:dyDescent="0.35">
      <c r="B102" s="9" t="str">
        <f t="shared" si="4"/>
        <v xml:space="preserve"> </v>
      </c>
      <c r="C102" s="12" t="str">
        <f>IFERROR(IF(Table13453742[[#This Row],[Saldo]]=" "," ",EDATE($C$27-1,Table13453742[[#This Row],[Aflossing]]*12/$C$31))," ")</f>
        <v xml:space="preserve"> </v>
      </c>
      <c r="D102" s="11" t="str">
        <f t="shared" si="5"/>
        <v xml:space="preserve"> </v>
      </c>
      <c r="E102" s="10" t="str">
        <f>IFERROR(IF(D102=" "," ",Table13453742[[#This Row],[Saldo]]*$C$33)," ")</f>
        <v xml:space="preserve"> </v>
      </c>
      <c r="F102" s="10" t="str">
        <f>IF(Table13453742[[#This Row],[Saldo]]=" "," ",IF(Table13453742[[#This Row],[Aflossing]]&lt;=$F$21,0,IF($F$23="Constante afbetaling",$F$31-Table13453742[[#This Row],[Intrest]],IF($F$23="Degressieve afbetaling",$F$32,IF(AND($F$23="Eenmalige afbetaling",Table13453742[[#This Row],[Aflossing]]=$C$32),$C$21,0)))))</f>
        <v xml:space="preserve"> </v>
      </c>
      <c r="G102" s="10" t="str">
        <f>IF(Table13453742[[#This Row],[Aflossing]]=" "," ",SUM(Table13453742[[#This Row],[Intrest]:[Kapitaal]]))</f>
        <v xml:space="preserve"> </v>
      </c>
      <c r="H102" s="10"/>
      <c r="I102" s="9"/>
      <c r="J102" s="9"/>
      <c r="K102" s="9"/>
      <c r="L102" s="9"/>
      <c r="M102" s="9"/>
    </row>
    <row r="103" spans="2:13" x14ac:dyDescent="0.35">
      <c r="B103" s="9" t="str">
        <f t="shared" si="4"/>
        <v xml:space="preserve"> </v>
      </c>
      <c r="C103" s="12" t="str">
        <f>IFERROR(IF(Table13453742[[#This Row],[Saldo]]=" "," ",EDATE($C$27-1,Table13453742[[#This Row],[Aflossing]]*12/$C$31))," ")</f>
        <v xml:space="preserve"> </v>
      </c>
      <c r="D103" s="11" t="str">
        <f t="shared" si="5"/>
        <v xml:space="preserve"> </v>
      </c>
      <c r="E103" s="10" t="str">
        <f>IFERROR(IF(D103=" "," ",Table13453742[[#This Row],[Saldo]]*$C$33)," ")</f>
        <v xml:space="preserve"> </v>
      </c>
      <c r="F103" s="10" t="str">
        <f>IF(Table13453742[[#This Row],[Saldo]]=" "," ",IF(Table13453742[[#This Row],[Aflossing]]&lt;=$F$21,0,IF($F$23="Constante afbetaling",$F$31-Table13453742[[#This Row],[Intrest]],IF($F$23="Degressieve afbetaling",$F$32,IF(AND($F$23="Eenmalige afbetaling",Table13453742[[#This Row],[Aflossing]]=$C$32),$C$21,0)))))</f>
        <v xml:space="preserve"> </v>
      </c>
      <c r="G103" s="10" t="str">
        <f>IF(Table13453742[[#This Row],[Aflossing]]=" "," ",SUM(Table13453742[[#This Row],[Intrest]:[Kapitaal]]))</f>
        <v xml:space="preserve"> </v>
      </c>
      <c r="H103" s="10"/>
      <c r="I103" s="9"/>
      <c r="J103" s="9"/>
      <c r="K103" s="9"/>
      <c r="L103" s="9"/>
      <c r="M103" s="9"/>
    </row>
    <row r="104" spans="2:13" x14ac:dyDescent="0.35">
      <c r="B104" s="9" t="str">
        <f t="shared" si="4"/>
        <v xml:space="preserve"> </v>
      </c>
      <c r="C104" s="12" t="str">
        <f>IFERROR(IF(Table13453742[[#This Row],[Saldo]]=" "," ",EDATE($C$27-1,Table13453742[[#This Row],[Aflossing]]*12/$C$31))," ")</f>
        <v xml:space="preserve"> </v>
      </c>
      <c r="D104" s="11" t="str">
        <f t="shared" si="5"/>
        <v xml:space="preserve"> </v>
      </c>
      <c r="E104" s="10" t="str">
        <f>IFERROR(IF(D104=" "," ",Table13453742[[#This Row],[Saldo]]*$C$33)," ")</f>
        <v xml:space="preserve"> </v>
      </c>
      <c r="F104" s="10" t="str">
        <f>IF(Table13453742[[#This Row],[Saldo]]=" "," ",IF(Table13453742[[#This Row],[Aflossing]]&lt;=$F$21,0,IF($F$23="Constante afbetaling",$F$31-Table13453742[[#This Row],[Intrest]],IF($F$23="Degressieve afbetaling",$F$32,IF(AND($F$23="Eenmalige afbetaling",Table13453742[[#This Row],[Aflossing]]=$C$32),$C$21,0)))))</f>
        <v xml:space="preserve"> </v>
      </c>
      <c r="G104" s="10" t="str">
        <f>IF(Table13453742[[#This Row],[Aflossing]]=" "," ",SUM(Table13453742[[#This Row],[Intrest]:[Kapitaal]]))</f>
        <v xml:space="preserve"> </v>
      </c>
      <c r="H104" s="10"/>
      <c r="I104" s="9"/>
      <c r="J104" s="9"/>
      <c r="K104" s="9"/>
      <c r="L104" s="9"/>
      <c r="M104" s="9"/>
    </row>
    <row r="105" spans="2:13" x14ac:dyDescent="0.35">
      <c r="B105" s="9" t="str">
        <f t="shared" ref="B105:B135" si="6">IFERROR(IF(B104+1&gt;$C$32," ",B104+1)," ")</f>
        <v xml:space="preserve"> </v>
      </c>
      <c r="C105" s="12" t="str">
        <f>IFERROR(IF(Table13453742[[#This Row],[Saldo]]=" "," ",EDATE($C$27-1,Table13453742[[#This Row],[Aflossing]]*12/$C$31))," ")</f>
        <v xml:space="preserve"> </v>
      </c>
      <c r="D105" s="11" t="str">
        <f t="shared" ref="D105:D135" si="7">+IF(B105=" "," ",IF(D104-F104&lt;=0," ",D104-F104))</f>
        <v xml:space="preserve"> </v>
      </c>
      <c r="E105" s="10" t="str">
        <f>IFERROR(IF(D105=" "," ",Table13453742[[#This Row],[Saldo]]*$C$33)," ")</f>
        <v xml:space="preserve"> </v>
      </c>
      <c r="F105" s="10" t="str">
        <f>IF(Table13453742[[#This Row],[Saldo]]=" "," ",IF(Table13453742[[#This Row],[Aflossing]]&lt;=$F$21,0,IF($F$23="Constante afbetaling",$F$31-Table13453742[[#This Row],[Intrest]],IF($F$23="Degressieve afbetaling",$F$32,IF(AND($F$23="Eenmalige afbetaling",Table13453742[[#This Row],[Aflossing]]=$C$32),$C$21,0)))))</f>
        <v xml:space="preserve"> </v>
      </c>
      <c r="G105" s="10" t="str">
        <f>IF(Table13453742[[#This Row],[Aflossing]]=" "," ",SUM(Table13453742[[#This Row],[Intrest]:[Kapitaal]]))</f>
        <v xml:space="preserve"> </v>
      </c>
      <c r="H105" s="10"/>
      <c r="I105" s="9"/>
      <c r="J105" s="9"/>
      <c r="K105" s="9"/>
      <c r="L105" s="9"/>
      <c r="M105" s="9"/>
    </row>
    <row r="106" spans="2:13" x14ac:dyDescent="0.35">
      <c r="B106" s="9" t="str">
        <f t="shared" si="6"/>
        <v xml:space="preserve"> </v>
      </c>
      <c r="C106" s="12" t="str">
        <f>IFERROR(IF(Table13453742[[#This Row],[Saldo]]=" "," ",EDATE($C$27-1,Table13453742[[#This Row],[Aflossing]]*12/$C$31))," ")</f>
        <v xml:space="preserve"> </v>
      </c>
      <c r="D106" s="11" t="str">
        <f t="shared" si="7"/>
        <v xml:space="preserve"> </v>
      </c>
      <c r="E106" s="10" t="str">
        <f>IFERROR(IF(D106=" "," ",Table13453742[[#This Row],[Saldo]]*$C$33)," ")</f>
        <v xml:space="preserve"> </v>
      </c>
      <c r="F106" s="10" t="str">
        <f>IF(Table13453742[[#This Row],[Saldo]]=" "," ",IF(Table13453742[[#This Row],[Aflossing]]&lt;=$F$21,0,IF($F$23="Constante afbetaling",$F$31-Table13453742[[#This Row],[Intrest]],IF($F$23="Degressieve afbetaling",$F$32,IF(AND($F$23="Eenmalige afbetaling",Table13453742[[#This Row],[Aflossing]]=$C$32),$C$21,0)))))</f>
        <v xml:space="preserve"> </v>
      </c>
      <c r="G106" s="10" t="str">
        <f>IF(Table13453742[[#This Row],[Aflossing]]=" "," ",SUM(Table13453742[[#This Row],[Intrest]:[Kapitaal]]))</f>
        <v xml:space="preserve"> </v>
      </c>
      <c r="H106" s="10"/>
      <c r="I106" s="9"/>
      <c r="J106" s="9"/>
      <c r="K106" s="9"/>
      <c r="L106" s="9"/>
      <c r="M106" s="9"/>
    </row>
    <row r="107" spans="2:13" x14ac:dyDescent="0.35">
      <c r="B107" s="9" t="str">
        <f t="shared" si="6"/>
        <v xml:space="preserve"> </v>
      </c>
      <c r="C107" s="12" t="str">
        <f>IFERROR(IF(Table13453742[[#This Row],[Saldo]]=" "," ",EDATE($C$27-1,Table13453742[[#This Row],[Aflossing]]*12/$C$31))," ")</f>
        <v xml:space="preserve"> </v>
      </c>
      <c r="D107" s="11" t="str">
        <f t="shared" si="7"/>
        <v xml:space="preserve"> </v>
      </c>
      <c r="E107" s="10" t="str">
        <f>IFERROR(IF(D107=" "," ",Table13453742[[#This Row],[Saldo]]*$C$33)," ")</f>
        <v xml:space="preserve"> </v>
      </c>
      <c r="F107" s="10" t="str">
        <f>IF(Table13453742[[#This Row],[Saldo]]=" "," ",IF(Table13453742[[#This Row],[Aflossing]]&lt;=$F$21,0,IF($F$23="Constante afbetaling",$F$31-Table13453742[[#This Row],[Intrest]],IF($F$23="Degressieve afbetaling",$F$32,IF(AND($F$23="Eenmalige afbetaling",Table13453742[[#This Row],[Aflossing]]=$C$32),$C$21,0)))))</f>
        <v xml:space="preserve"> </v>
      </c>
      <c r="G107" s="10" t="str">
        <f>IF(Table13453742[[#This Row],[Aflossing]]=" "," ",SUM(Table13453742[[#This Row],[Intrest]:[Kapitaal]]))</f>
        <v xml:space="preserve"> </v>
      </c>
      <c r="H107" s="10"/>
      <c r="I107" s="9"/>
      <c r="J107" s="9"/>
      <c r="K107" s="9"/>
      <c r="L107" s="9"/>
      <c r="M107" s="9"/>
    </row>
    <row r="108" spans="2:13" x14ac:dyDescent="0.35">
      <c r="B108" s="9" t="str">
        <f t="shared" si="6"/>
        <v xml:space="preserve"> </v>
      </c>
      <c r="C108" s="12" t="str">
        <f>IFERROR(IF(Table13453742[[#This Row],[Saldo]]=" "," ",EDATE($C$27-1,Table13453742[[#This Row],[Aflossing]]*12/$C$31))," ")</f>
        <v xml:space="preserve"> </v>
      </c>
      <c r="D108" s="11" t="str">
        <f t="shared" si="7"/>
        <v xml:space="preserve"> </v>
      </c>
      <c r="E108" s="10" t="str">
        <f>IFERROR(IF(D108=" "," ",Table13453742[[#This Row],[Saldo]]*$C$33)," ")</f>
        <v xml:space="preserve"> </v>
      </c>
      <c r="F108" s="10" t="str">
        <f>IF(Table13453742[[#This Row],[Saldo]]=" "," ",IF(Table13453742[[#This Row],[Aflossing]]&lt;=$F$21,0,IF($F$23="Constante afbetaling",$F$31-Table13453742[[#This Row],[Intrest]],IF($F$23="Degressieve afbetaling",$F$32,IF(AND($F$23="Eenmalige afbetaling",Table13453742[[#This Row],[Aflossing]]=$C$32),$C$21,0)))))</f>
        <v xml:space="preserve"> </v>
      </c>
      <c r="G108" s="10" t="str">
        <f>IF(Table13453742[[#This Row],[Aflossing]]=" "," ",SUM(Table13453742[[#This Row],[Intrest]:[Kapitaal]]))</f>
        <v xml:space="preserve"> </v>
      </c>
      <c r="H108" s="10"/>
      <c r="I108" s="9"/>
      <c r="J108" s="9"/>
      <c r="K108" s="9"/>
      <c r="L108" s="9"/>
      <c r="M108" s="9"/>
    </row>
    <row r="109" spans="2:13" x14ac:dyDescent="0.35">
      <c r="B109" s="9" t="str">
        <f t="shared" si="6"/>
        <v xml:space="preserve"> </v>
      </c>
      <c r="C109" s="12" t="str">
        <f>IFERROR(IF(Table13453742[[#This Row],[Saldo]]=" "," ",EDATE($C$27-1,Table13453742[[#This Row],[Aflossing]]*12/$C$31))," ")</f>
        <v xml:space="preserve"> </v>
      </c>
      <c r="D109" s="11" t="str">
        <f t="shared" si="7"/>
        <v xml:space="preserve"> </v>
      </c>
      <c r="E109" s="10" t="str">
        <f>IFERROR(IF(D109=" "," ",Table13453742[[#This Row],[Saldo]]*$C$33)," ")</f>
        <v xml:space="preserve"> </v>
      </c>
      <c r="F109" s="10" t="str">
        <f>IF(Table13453742[[#This Row],[Saldo]]=" "," ",IF(Table13453742[[#This Row],[Aflossing]]&lt;=$F$21,0,IF($F$23="Constante afbetaling",$F$31-Table13453742[[#This Row],[Intrest]],IF($F$23="Degressieve afbetaling",$F$32,IF(AND($F$23="Eenmalige afbetaling",Table13453742[[#This Row],[Aflossing]]=$C$32),$C$21,0)))))</f>
        <v xml:space="preserve"> </v>
      </c>
      <c r="G109" s="10" t="str">
        <f>IF(Table13453742[[#This Row],[Aflossing]]=" "," ",SUM(Table13453742[[#This Row],[Intrest]:[Kapitaal]]))</f>
        <v xml:space="preserve"> </v>
      </c>
      <c r="H109" s="10"/>
      <c r="I109" s="9"/>
      <c r="J109" s="9"/>
      <c r="K109" s="9"/>
      <c r="L109" s="9"/>
      <c r="M109" s="9"/>
    </row>
    <row r="110" spans="2:13" x14ac:dyDescent="0.35">
      <c r="B110" s="9" t="str">
        <f t="shared" si="6"/>
        <v xml:space="preserve"> </v>
      </c>
      <c r="C110" s="12" t="str">
        <f>IFERROR(IF(Table13453742[[#This Row],[Saldo]]=" "," ",EDATE($C$27-1,Table13453742[[#This Row],[Aflossing]]*12/$C$31))," ")</f>
        <v xml:space="preserve"> </v>
      </c>
      <c r="D110" s="11" t="str">
        <f t="shared" si="7"/>
        <v xml:space="preserve"> </v>
      </c>
      <c r="E110" s="10" t="str">
        <f>IFERROR(IF(D110=" "," ",Table13453742[[#This Row],[Saldo]]*$C$33)," ")</f>
        <v xml:space="preserve"> </v>
      </c>
      <c r="F110" s="10" t="str">
        <f>IF(Table13453742[[#This Row],[Saldo]]=" "," ",IF(Table13453742[[#This Row],[Aflossing]]&lt;=$F$21,0,IF($F$23="Constante afbetaling",$F$31-Table13453742[[#This Row],[Intrest]],IF($F$23="Degressieve afbetaling",$F$32,IF(AND($F$23="Eenmalige afbetaling",Table13453742[[#This Row],[Aflossing]]=$C$32),$C$21,0)))))</f>
        <v xml:space="preserve"> </v>
      </c>
      <c r="G110" s="10" t="str">
        <f>IF(Table13453742[[#This Row],[Aflossing]]=" "," ",SUM(Table13453742[[#This Row],[Intrest]:[Kapitaal]]))</f>
        <v xml:space="preserve"> </v>
      </c>
      <c r="H110" s="10"/>
      <c r="I110" s="9"/>
      <c r="J110" s="9"/>
      <c r="K110" s="9"/>
      <c r="L110" s="9"/>
      <c r="M110" s="9"/>
    </row>
    <row r="111" spans="2:13" x14ac:dyDescent="0.35">
      <c r="B111" s="9" t="str">
        <f t="shared" si="6"/>
        <v xml:space="preserve"> </v>
      </c>
      <c r="C111" s="12" t="str">
        <f>IFERROR(IF(Table13453742[[#This Row],[Saldo]]=" "," ",EDATE($C$27-1,Table13453742[[#This Row],[Aflossing]]*12/$C$31))," ")</f>
        <v xml:space="preserve"> </v>
      </c>
      <c r="D111" s="11" t="str">
        <f t="shared" si="7"/>
        <v xml:space="preserve"> </v>
      </c>
      <c r="E111" s="10" t="str">
        <f>IFERROR(IF(D111=" "," ",Table13453742[[#This Row],[Saldo]]*$C$33)," ")</f>
        <v xml:space="preserve"> </v>
      </c>
      <c r="F111" s="10" t="str">
        <f>IF(Table13453742[[#This Row],[Saldo]]=" "," ",IF(Table13453742[[#This Row],[Aflossing]]&lt;=$F$21,0,IF($F$23="Constante afbetaling",$F$31-Table13453742[[#This Row],[Intrest]],IF($F$23="Degressieve afbetaling",$F$32,IF(AND($F$23="Eenmalige afbetaling",Table13453742[[#This Row],[Aflossing]]=$C$32),$C$21,0)))))</f>
        <v xml:space="preserve"> </v>
      </c>
      <c r="G111" s="10" t="str">
        <f>IF(Table13453742[[#This Row],[Aflossing]]=" "," ",SUM(Table13453742[[#This Row],[Intrest]:[Kapitaal]]))</f>
        <v xml:space="preserve"> </v>
      </c>
      <c r="H111" s="10"/>
      <c r="I111" s="9"/>
      <c r="J111" s="9"/>
      <c r="K111" s="9"/>
      <c r="L111" s="9"/>
      <c r="M111" s="9"/>
    </row>
    <row r="112" spans="2:13" x14ac:dyDescent="0.35">
      <c r="B112" s="9" t="str">
        <f t="shared" si="6"/>
        <v xml:space="preserve"> </v>
      </c>
      <c r="C112" s="12" t="str">
        <f>IFERROR(IF(Table13453742[[#This Row],[Saldo]]=" "," ",EDATE($C$27-1,Table13453742[[#This Row],[Aflossing]]*12/$C$31))," ")</f>
        <v xml:space="preserve"> </v>
      </c>
      <c r="D112" s="11" t="str">
        <f t="shared" si="7"/>
        <v xml:space="preserve"> </v>
      </c>
      <c r="E112" s="10" t="str">
        <f>IFERROR(IF(D112=" "," ",Table13453742[[#This Row],[Saldo]]*$C$33)," ")</f>
        <v xml:space="preserve"> </v>
      </c>
      <c r="F112" s="10" t="str">
        <f>IF(Table13453742[[#This Row],[Saldo]]=" "," ",IF(Table13453742[[#This Row],[Aflossing]]&lt;=$F$21,0,IF($F$23="Constante afbetaling",$F$31-Table13453742[[#This Row],[Intrest]],IF($F$23="Degressieve afbetaling",$F$32,IF(AND($F$23="Eenmalige afbetaling",Table13453742[[#This Row],[Aflossing]]=$C$32),$C$21,0)))))</f>
        <v xml:space="preserve"> </v>
      </c>
      <c r="G112" s="10" t="str">
        <f>IF(Table13453742[[#This Row],[Aflossing]]=" "," ",SUM(Table13453742[[#This Row],[Intrest]:[Kapitaal]]))</f>
        <v xml:space="preserve"> </v>
      </c>
      <c r="H112" s="10"/>
      <c r="I112" s="9"/>
      <c r="J112" s="9"/>
      <c r="K112" s="9"/>
      <c r="L112" s="9"/>
      <c r="M112" s="9"/>
    </row>
    <row r="113" spans="2:13" x14ac:dyDescent="0.35">
      <c r="B113" s="9" t="str">
        <f t="shared" si="6"/>
        <v xml:space="preserve"> </v>
      </c>
      <c r="C113" s="12" t="str">
        <f>IFERROR(IF(Table13453742[[#This Row],[Saldo]]=" "," ",EDATE($C$27-1,Table13453742[[#This Row],[Aflossing]]*12/$C$31))," ")</f>
        <v xml:space="preserve"> </v>
      </c>
      <c r="D113" s="11" t="str">
        <f t="shared" si="7"/>
        <v xml:space="preserve"> </v>
      </c>
      <c r="E113" s="10" t="str">
        <f>IFERROR(IF(D113=" "," ",Table13453742[[#This Row],[Saldo]]*$C$33)," ")</f>
        <v xml:space="preserve"> </v>
      </c>
      <c r="F113" s="10" t="str">
        <f>IF(Table13453742[[#This Row],[Saldo]]=" "," ",IF(Table13453742[[#This Row],[Aflossing]]&lt;=$F$21,0,IF($F$23="Constante afbetaling",$F$31-Table13453742[[#This Row],[Intrest]],IF($F$23="Degressieve afbetaling",$F$32,IF(AND($F$23="Eenmalige afbetaling",Table13453742[[#This Row],[Aflossing]]=$C$32),$C$21,0)))))</f>
        <v xml:space="preserve"> </v>
      </c>
      <c r="G113" s="10" t="str">
        <f>IF(Table13453742[[#This Row],[Aflossing]]=" "," ",SUM(Table13453742[[#This Row],[Intrest]:[Kapitaal]]))</f>
        <v xml:space="preserve"> </v>
      </c>
      <c r="H113" s="10"/>
      <c r="I113" s="9"/>
      <c r="J113" s="9"/>
      <c r="K113" s="9"/>
      <c r="L113" s="9"/>
      <c r="M113" s="9"/>
    </row>
    <row r="114" spans="2:13" x14ac:dyDescent="0.35">
      <c r="B114" s="9" t="str">
        <f t="shared" si="6"/>
        <v xml:space="preserve"> </v>
      </c>
      <c r="C114" s="12" t="str">
        <f>IFERROR(IF(Table13453742[[#This Row],[Saldo]]=" "," ",EDATE($C$27-1,Table13453742[[#This Row],[Aflossing]]*12/$C$31))," ")</f>
        <v xml:space="preserve"> </v>
      </c>
      <c r="D114" s="11" t="str">
        <f t="shared" si="7"/>
        <v xml:space="preserve"> </v>
      </c>
      <c r="E114" s="10" t="str">
        <f>IFERROR(IF(D114=" "," ",Table13453742[[#This Row],[Saldo]]*$C$33)," ")</f>
        <v xml:space="preserve"> </v>
      </c>
      <c r="F114" s="10" t="str">
        <f>IF(Table13453742[[#This Row],[Saldo]]=" "," ",IF(Table13453742[[#This Row],[Aflossing]]&lt;=$F$21,0,IF($F$23="Constante afbetaling",$F$31-Table13453742[[#This Row],[Intrest]],IF($F$23="Degressieve afbetaling",$F$32,IF(AND($F$23="Eenmalige afbetaling",Table13453742[[#This Row],[Aflossing]]=$C$32),$C$21,0)))))</f>
        <v xml:space="preserve"> </v>
      </c>
      <c r="G114" s="10" t="str">
        <f>IF(Table13453742[[#This Row],[Aflossing]]=" "," ",SUM(Table13453742[[#This Row],[Intrest]:[Kapitaal]]))</f>
        <v xml:space="preserve"> </v>
      </c>
      <c r="H114" s="10"/>
      <c r="I114" s="9"/>
      <c r="J114" s="9"/>
      <c r="K114" s="9"/>
      <c r="L114" s="9"/>
      <c r="M114" s="9"/>
    </row>
    <row r="115" spans="2:13" x14ac:dyDescent="0.35">
      <c r="B115" s="9" t="str">
        <f t="shared" si="6"/>
        <v xml:space="preserve"> </v>
      </c>
      <c r="C115" s="12" t="str">
        <f>IFERROR(IF(Table13453742[[#This Row],[Saldo]]=" "," ",EDATE($C$27-1,Table13453742[[#This Row],[Aflossing]]*12/$C$31))," ")</f>
        <v xml:space="preserve"> </v>
      </c>
      <c r="D115" s="11" t="str">
        <f t="shared" si="7"/>
        <v xml:space="preserve"> </v>
      </c>
      <c r="E115" s="10" t="str">
        <f>IFERROR(IF(D115=" "," ",Table13453742[[#This Row],[Saldo]]*$C$33)," ")</f>
        <v xml:space="preserve"> </v>
      </c>
      <c r="F115" s="10" t="str">
        <f>IF(Table13453742[[#This Row],[Saldo]]=" "," ",IF(Table13453742[[#This Row],[Aflossing]]&lt;=$F$21,0,IF($F$23="Constante afbetaling",$F$31-Table13453742[[#This Row],[Intrest]],IF($F$23="Degressieve afbetaling",$F$32,IF(AND($F$23="Eenmalige afbetaling",Table13453742[[#This Row],[Aflossing]]=$C$32),$C$21,0)))))</f>
        <v xml:space="preserve"> </v>
      </c>
      <c r="G115" s="10" t="str">
        <f>IF(Table13453742[[#This Row],[Aflossing]]=" "," ",SUM(Table13453742[[#This Row],[Intrest]:[Kapitaal]]))</f>
        <v xml:space="preserve"> </v>
      </c>
      <c r="H115" s="10"/>
      <c r="I115" s="9"/>
      <c r="J115" s="9"/>
      <c r="K115" s="9"/>
      <c r="L115" s="9"/>
      <c r="M115" s="9"/>
    </row>
    <row r="116" spans="2:13" x14ac:dyDescent="0.35">
      <c r="B116" s="9" t="str">
        <f t="shared" si="6"/>
        <v xml:space="preserve"> </v>
      </c>
      <c r="C116" s="12" t="str">
        <f>IFERROR(IF(Table13453742[[#This Row],[Saldo]]=" "," ",EDATE($C$27-1,Table13453742[[#This Row],[Aflossing]]*12/$C$31))," ")</f>
        <v xml:space="preserve"> </v>
      </c>
      <c r="D116" s="11" t="str">
        <f t="shared" si="7"/>
        <v xml:space="preserve"> </v>
      </c>
      <c r="E116" s="10" t="str">
        <f>IFERROR(IF(D116=" "," ",Table13453742[[#This Row],[Saldo]]*$C$33)," ")</f>
        <v xml:space="preserve"> </v>
      </c>
      <c r="F116" s="10" t="str">
        <f>IF(Table13453742[[#This Row],[Saldo]]=" "," ",IF(Table13453742[[#This Row],[Aflossing]]&lt;=$F$21,0,IF($F$23="Constante afbetaling",$F$31-Table13453742[[#This Row],[Intrest]],IF($F$23="Degressieve afbetaling",$F$32,IF(AND($F$23="Eenmalige afbetaling",Table13453742[[#This Row],[Aflossing]]=$C$32),$C$21,0)))))</f>
        <v xml:space="preserve"> </v>
      </c>
      <c r="G116" s="10" t="str">
        <f>IF(Table13453742[[#This Row],[Aflossing]]=" "," ",SUM(Table13453742[[#This Row],[Intrest]:[Kapitaal]]))</f>
        <v xml:space="preserve"> </v>
      </c>
      <c r="H116" s="10"/>
      <c r="I116" s="9"/>
      <c r="J116" s="9"/>
      <c r="K116" s="9"/>
      <c r="L116" s="9"/>
      <c r="M116" s="9"/>
    </row>
    <row r="117" spans="2:13" x14ac:dyDescent="0.35">
      <c r="B117" s="9" t="str">
        <f t="shared" si="6"/>
        <v xml:space="preserve"> </v>
      </c>
      <c r="C117" s="12" t="str">
        <f>IFERROR(IF(Table13453742[[#This Row],[Saldo]]=" "," ",EDATE($C$27-1,Table13453742[[#This Row],[Aflossing]]*12/$C$31))," ")</f>
        <v xml:space="preserve"> </v>
      </c>
      <c r="D117" s="11" t="str">
        <f t="shared" si="7"/>
        <v xml:space="preserve"> </v>
      </c>
      <c r="E117" s="10" t="str">
        <f>IFERROR(IF(D117=" "," ",Table13453742[[#This Row],[Saldo]]*$C$33)," ")</f>
        <v xml:space="preserve"> </v>
      </c>
      <c r="F117" s="10" t="str">
        <f>IF(Table13453742[[#This Row],[Saldo]]=" "," ",IF(Table13453742[[#This Row],[Aflossing]]&lt;=$F$21,0,IF($F$23="Constante afbetaling",$F$31-Table13453742[[#This Row],[Intrest]],IF($F$23="Degressieve afbetaling",$F$32,IF(AND($F$23="Eenmalige afbetaling",Table13453742[[#This Row],[Aflossing]]=$C$32),$C$21,0)))))</f>
        <v xml:space="preserve"> </v>
      </c>
      <c r="G117" s="10" t="str">
        <f>IF(Table13453742[[#This Row],[Aflossing]]=" "," ",SUM(Table13453742[[#This Row],[Intrest]:[Kapitaal]]))</f>
        <v xml:space="preserve"> </v>
      </c>
      <c r="H117" s="10"/>
      <c r="I117" s="9"/>
      <c r="J117" s="9"/>
      <c r="K117" s="9"/>
      <c r="L117" s="9"/>
      <c r="M117" s="9"/>
    </row>
    <row r="118" spans="2:13" x14ac:dyDescent="0.35">
      <c r="B118" s="9" t="str">
        <f t="shared" si="6"/>
        <v xml:space="preserve"> </v>
      </c>
      <c r="C118" s="12" t="str">
        <f>IFERROR(IF(Table13453742[[#This Row],[Saldo]]=" "," ",EDATE($C$27-1,Table13453742[[#This Row],[Aflossing]]*12/$C$31))," ")</f>
        <v xml:space="preserve"> </v>
      </c>
      <c r="D118" s="11" t="str">
        <f t="shared" si="7"/>
        <v xml:space="preserve"> </v>
      </c>
      <c r="E118" s="10" t="str">
        <f>IFERROR(IF(D118=" "," ",Table13453742[[#This Row],[Saldo]]*$C$33)," ")</f>
        <v xml:space="preserve"> </v>
      </c>
      <c r="F118" s="10" t="str">
        <f>IF(Table13453742[[#This Row],[Saldo]]=" "," ",IF(Table13453742[[#This Row],[Aflossing]]&lt;=$F$21,0,IF($F$23="Constante afbetaling",$F$31-Table13453742[[#This Row],[Intrest]],IF($F$23="Degressieve afbetaling",$F$32,IF(AND($F$23="Eenmalige afbetaling",Table13453742[[#This Row],[Aflossing]]=$C$32),$C$21,0)))))</f>
        <v xml:space="preserve"> </v>
      </c>
      <c r="G118" s="10" t="str">
        <f>IF(Table13453742[[#This Row],[Aflossing]]=" "," ",SUM(Table13453742[[#This Row],[Intrest]:[Kapitaal]]))</f>
        <v xml:space="preserve"> </v>
      </c>
      <c r="H118" s="10"/>
      <c r="I118" s="9"/>
      <c r="J118" s="9"/>
      <c r="K118" s="9"/>
      <c r="L118" s="9"/>
      <c r="M118" s="9"/>
    </row>
    <row r="119" spans="2:13" x14ac:dyDescent="0.35">
      <c r="B119" s="9" t="str">
        <f t="shared" si="6"/>
        <v xml:space="preserve"> </v>
      </c>
      <c r="C119" s="12" t="str">
        <f>IFERROR(IF(Table13453742[[#This Row],[Saldo]]=" "," ",EDATE($C$27-1,Table13453742[[#This Row],[Aflossing]]*12/$C$31))," ")</f>
        <v xml:space="preserve"> </v>
      </c>
      <c r="D119" s="11" t="str">
        <f t="shared" si="7"/>
        <v xml:space="preserve"> </v>
      </c>
      <c r="E119" s="10" t="str">
        <f>IFERROR(IF(D119=" "," ",Table13453742[[#This Row],[Saldo]]*$C$33)," ")</f>
        <v xml:space="preserve"> </v>
      </c>
      <c r="F119" s="10" t="str">
        <f>IF(Table13453742[[#This Row],[Saldo]]=" "," ",IF(Table13453742[[#This Row],[Aflossing]]&lt;=$F$21,0,IF($F$23="Constante afbetaling",$F$31-Table13453742[[#This Row],[Intrest]],IF($F$23="Degressieve afbetaling",$F$32,IF(AND($F$23="Eenmalige afbetaling",Table13453742[[#This Row],[Aflossing]]=$C$32),$C$21,0)))))</f>
        <v xml:space="preserve"> </v>
      </c>
      <c r="G119" s="10" t="str">
        <f>IF(Table13453742[[#This Row],[Aflossing]]=" "," ",SUM(Table13453742[[#This Row],[Intrest]:[Kapitaal]]))</f>
        <v xml:space="preserve"> </v>
      </c>
      <c r="H119" s="10"/>
      <c r="I119" s="9"/>
      <c r="J119" s="9"/>
      <c r="K119" s="9"/>
      <c r="L119" s="9"/>
      <c r="M119" s="9"/>
    </row>
    <row r="120" spans="2:13" x14ac:dyDescent="0.35">
      <c r="B120" s="9" t="str">
        <f t="shared" si="6"/>
        <v xml:space="preserve"> </v>
      </c>
      <c r="C120" s="12" t="str">
        <f>IFERROR(IF(Table13453742[[#This Row],[Saldo]]=" "," ",EDATE($C$27-1,Table13453742[[#This Row],[Aflossing]]*12/$C$31))," ")</f>
        <v xml:space="preserve"> </v>
      </c>
      <c r="D120" s="11" t="str">
        <f t="shared" si="7"/>
        <v xml:space="preserve"> </v>
      </c>
      <c r="E120" s="10" t="str">
        <f>IFERROR(IF(D120=" "," ",Table13453742[[#This Row],[Saldo]]*$C$33)," ")</f>
        <v xml:space="preserve"> </v>
      </c>
      <c r="F120" s="10" t="str">
        <f>IF(Table13453742[[#This Row],[Saldo]]=" "," ",IF(Table13453742[[#This Row],[Aflossing]]&lt;=$F$21,0,IF($F$23="Constante afbetaling",$F$31-Table13453742[[#This Row],[Intrest]],IF($F$23="Degressieve afbetaling",$F$32,IF(AND($F$23="Eenmalige afbetaling",Table13453742[[#This Row],[Aflossing]]=$C$32),$C$21,0)))))</f>
        <v xml:space="preserve"> </v>
      </c>
      <c r="G120" s="10" t="str">
        <f>IF(Table13453742[[#This Row],[Aflossing]]=" "," ",SUM(Table13453742[[#This Row],[Intrest]:[Kapitaal]]))</f>
        <v xml:space="preserve"> </v>
      </c>
      <c r="H120" s="10"/>
      <c r="I120" s="9"/>
      <c r="J120" s="9"/>
      <c r="K120" s="9"/>
      <c r="L120" s="9"/>
      <c r="M120" s="9"/>
    </row>
    <row r="121" spans="2:13" x14ac:dyDescent="0.35">
      <c r="B121" s="9" t="str">
        <f t="shared" si="6"/>
        <v xml:space="preserve"> </v>
      </c>
      <c r="C121" s="12" t="str">
        <f>IFERROR(IF(Table13453742[[#This Row],[Saldo]]=" "," ",EDATE($C$27-1,Table13453742[[#This Row],[Aflossing]]*12/$C$31))," ")</f>
        <v xml:space="preserve"> </v>
      </c>
      <c r="D121" s="11" t="str">
        <f t="shared" si="7"/>
        <v xml:space="preserve"> </v>
      </c>
      <c r="E121" s="10" t="str">
        <f>IFERROR(IF(D121=" "," ",Table13453742[[#This Row],[Saldo]]*$C$33)," ")</f>
        <v xml:space="preserve"> </v>
      </c>
      <c r="F121" s="10" t="str">
        <f>IF(Table13453742[[#This Row],[Saldo]]=" "," ",IF(Table13453742[[#This Row],[Aflossing]]&lt;=$F$21,0,IF($F$23="Constante afbetaling",$F$31-Table13453742[[#This Row],[Intrest]],IF($F$23="Degressieve afbetaling",$F$32,IF(AND($F$23="Eenmalige afbetaling",Table13453742[[#This Row],[Aflossing]]=$C$32),$C$21,0)))))</f>
        <v xml:space="preserve"> </v>
      </c>
      <c r="G121" s="10" t="str">
        <f>IF(Table13453742[[#This Row],[Aflossing]]=" "," ",SUM(Table13453742[[#This Row],[Intrest]:[Kapitaal]]))</f>
        <v xml:space="preserve"> </v>
      </c>
      <c r="H121" s="10"/>
      <c r="I121" s="9"/>
      <c r="J121" s="9"/>
      <c r="K121" s="9"/>
      <c r="L121" s="9"/>
      <c r="M121" s="9"/>
    </row>
    <row r="122" spans="2:13" x14ac:dyDescent="0.35">
      <c r="B122" s="9" t="str">
        <f t="shared" si="6"/>
        <v xml:space="preserve"> </v>
      </c>
      <c r="C122" s="12" t="str">
        <f>IFERROR(IF(Table13453742[[#This Row],[Saldo]]=" "," ",EDATE($C$27-1,Table13453742[[#This Row],[Aflossing]]*12/$C$31))," ")</f>
        <v xml:space="preserve"> </v>
      </c>
      <c r="D122" s="11" t="str">
        <f t="shared" si="7"/>
        <v xml:space="preserve"> </v>
      </c>
      <c r="E122" s="10" t="str">
        <f>IFERROR(IF(D122=" "," ",Table13453742[[#This Row],[Saldo]]*$C$33)," ")</f>
        <v xml:space="preserve"> </v>
      </c>
      <c r="F122" s="10" t="str">
        <f>IF(Table13453742[[#This Row],[Saldo]]=" "," ",IF(Table13453742[[#This Row],[Aflossing]]&lt;=$F$21,0,IF($F$23="Constante afbetaling",$F$31-Table13453742[[#This Row],[Intrest]],IF($F$23="Degressieve afbetaling",$F$32,IF(AND($F$23="Eenmalige afbetaling",Table13453742[[#This Row],[Aflossing]]=$C$32),$C$21,0)))))</f>
        <v xml:space="preserve"> </v>
      </c>
      <c r="G122" s="10" t="str">
        <f>IF(Table13453742[[#This Row],[Aflossing]]=" "," ",SUM(Table13453742[[#This Row],[Intrest]:[Kapitaal]]))</f>
        <v xml:space="preserve"> </v>
      </c>
      <c r="H122" s="10"/>
      <c r="I122" s="9"/>
      <c r="J122" s="9"/>
      <c r="K122" s="9"/>
      <c r="L122" s="9"/>
      <c r="M122" s="9"/>
    </row>
    <row r="123" spans="2:13" x14ac:dyDescent="0.35">
      <c r="B123" s="9" t="str">
        <f t="shared" si="6"/>
        <v xml:space="preserve"> </v>
      </c>
      <c r="C123" s="12" t="str">
        <f>IFERROR(IF(Table13453742[[#This Row],[Saldo]]=" "," ",EDATE($C$27-1,Table13453742[[#This Row],[Aflossing]]*12/$C$31))," ")</f>
        <v xml:space="preserve"> </v>
      </c>
      <c r="D123" s="11" t="str">
        <f t="shared" si="7"/>
        <v xml:space="preserve"> </v>
      </c>
      <c r="E123" s="10" t="str">
        <f>IFERROR(IF(D123=" "," ",Table13453742[[#This Row],[Saldo]]*$C$33)," ")</f>
        <v xml:space="preserve"> </v>
      </c>
      <c r="F123" s="10" t="str">
        <f>IF(Table13453742[[#This Row],[Saldo]]=" "," ",IF(Table13453742[[#This Row],[Aflossing]]&lt;=$F$21,0,IF($F$23="Constante afbetaling",$F$31-Table13453742[[#This Row],[Intrest]],IF($F$23="Degressieve afbetaling",$F$32,IF(AND($F$23="Eenmalige afbetaling",Table13453742[[#This Row],[Aflossing]]=$C$32),$C$21,0)))))</f>
        <v xml:space="preserve"> </v>
      </c>
      <c r="G123" s="10" t="str">
        <f>IF(Table13453742[[#This Row],[Aflossing]]=" "," ",SUM(Table13453742[[#This Row],[Intrest]:[Kapitaal]]))</f>
        <v xml:space="preserve"> </v>
      </c>
      <c r="H123" s="10"/>
      <c r="I123" s="9"/>
      <c r="J123" s="9"/>
      <c r="K123" s="9"/>
      <c r="L123" s="9"/>
      <c r="M123" s="9"/>
    </row>
    <row r="124" spans="2:13" x14ac:dyDescent="0.35">
      <c r="B124" s="9" t="str">
        <f t="shared" si="6"/>
        <v xml:space="preserve"> </v>
      </c>
      <c r="C124" s="12" t="str">
        <f>IFERROR(IF(Table13453742[[#This Row],[Saldo]]=" "," ",EDATE($C$27-1,Table13453742[[#This Row],[Aflossing]]*12/$C$31))," ")</f>
        <v xml:space="preserve"> </v>
      </c>
      <c r="D124" s="11" t="str">
        <f t="shared" si="7"/>
        <v xml:space="preserve"> </v>
      </c>
      <c r="E124" s="10" t="str">
        <f>IFERROR(IF(D124=" "," ",Table13453742[[#This Row],[Saldo]]*$C$33)," ")</f>
        <v xml:space="preserve"> </v>
      </c>
      <c r="F124" s="10" t="str">
        <f>IF(Table13453742[[#This Row],[Saldo]]=" "," ",IF(Table13453742[[#This Row],[Aflossing]]&lt;=$F$21,0,IF($F$23="Constante afbetaling",$F$31-Table13453742[[#This Row],[Intrest]],IF($F$23="Degressieve afbetaling",$F$32,IF(AND($F$23="Eenmalige afbetaling",Table13453742[[#This Row],[Aflossing]]=$C$32),$C$21,0)))))</f>
        <v xml:space="preserve"> </v>
      </c>
      <c r="G124" s="10" t="str">
        <f>IF(Table13453742[[#This Row],[Aflossing]]=" "," ",SUM(Table13453742[[#This Row],[Intrest]:[Kapitaal]]))</f>
        <v xml:space="preserve"> </v>
      </c>
      <c r="H124" s="10"/>
      <c r="I124" s="9"/>
      <c r="J124" s="9"/>
      <c r="K124" s="9"/>
      <c r="L124" s="9"/>
      <c r="M124" s="9"/>
    </row>
    <row r="125" spans="2:13" x14ac:dyDescent="0.35">
      <c r="B125" s="9" t="str">
        <f t="shared" si="6"/>
        <v xml:space="preserve"> </v>
      </c>
      <c r="C125" s="12" t="str">
        <f>IFERROR(IF(Table13453742[[#This Row],[Saldo]]=" "," ",EDATE($C$27-1,Table13453742[[#This Row],[Aflossing]]*12/$C$31))," ")</f>
        <v xml:space="preserve"> </v>
      </c>
      <c r="D125" s="11" t="str">
        <f t="shared" si="7"/>
        <v xml:space="preserve"> </v>
      </c>
      <c r="E125" s="10" t="str">
        <f>IFERROR(IF(D125=" "," ",Table13453742[[#This Row],[Saldo]]*$C$33)," ")</f>
        <v xml:space="preserve"> </v>
      </c>
      <c r="F125" s="10" t="str">
        <f>IF(Table13453742[[#This Row],[Saldo]]=" "," ",IF(Table13453742[[#This Row],[Aflossing]]&lt;=$F$21,0,IF($F$23="Constante afbetaling",$F$31-Table13453742[[#This Row],[Intrest]],IF($F$23="Degressieve afbetaling",$F$32,IF(AND($F$23="Eenmalige afbetaling",Table13453742[[#This Row],[Aflossing]]=$C$32),$C$21,0)))))</f>
        <v xml:space="preserve"> </v>
      </c>
      <c r="G125" s="10" t="str">
        <f>IF(Table13453742[[#This Row],[Aflossing]]=" "," ",SUM(Table13453742[[#This Row],[Intrest]:[Kapitaal]]))</f>
        <v xml:space="preserve"> </v>
      </c>
      <c r="H125" s="10"/>
      <c r="I125" s="9"/>
      <c r="J125" s="9"/>
      <c r="K125" s="9"/>
      <c r="L125" s="9"/>
      <c r="M125" s="9"/>
    </row>
    <row r="126" spans="2:13" x14ac:dyDescent="0.35">
      <c r="B126" s="9" t="str">
        <f t="shared" si="6"/>
        <v xml:space="preserve"> </v>
      </c>
      <c r="C126" s="12" t="str">
        <f>IFERROR(IF(Table13453742[[#This Row],[Saldo]]=" "," ",EDATE($C$27-1,Table13453742[[#This Row],[Aflossing]]*12/$C$31))," ")</f>
        <v xml:space="preserve"> </v>
      </c>
      <c r="D126" s="11" t="str">
        <f t="shared" si="7"/>
        <v xml:space="preserve"> </v>
      </c>
      <c r="E126" s="10" t="str">
        <f>IFERROR(IF(D126=" "," ",Table13453742[[#This Row],[Saldo]]*$C$33)," ")</f>
        <v xml:space="preserve"> </v>
      </c>
      <c r="F126" s="10" t="str">
        <f>IF(Table13453742[[#This Row],[Saldo]]=" "," ",IF(Table13453742[[#This Row],[Aflossing]]&lt;=$F$21,0,IF($F$23="Constante afbetaling",$F$31-Table13453742[[#This Row],[Intrest]],IF($F$23="Degressieve afbetaling",$F$32,IF(AND($F$23="Eenmalige afbetaling",Table13453742[[#This Row],[Aflossing]]=$C$32),$C$21,0)))))</f>
        <v xml:space="preserve"> </v>
      </c>
      <c r="G126" s="10" t="str">
        <f>IF(Table13453742[[#This Row],[Aflossing]]=" "," ",SUM(Table13453742[[#This Row],[Intrest]:[Kapitaal]]))</f>
        <v xml:space="preserve"> </v>
      </c>
      <c r="H126" s="10"/>
      <c r="I126" s="9"/>
      <c r="J126" s="9"/>
      <c r="K126" s="9"/>
      <c r="L126" s="9"/>
      <c r="M126" s="9"/>
    </row>
    <row r="127" spans="2:13" x14ac:dyDescent="0.35">
      <c r="B127" s="9" t="str">
        <f t="shared" si="6"/>
        <v xml:space="preserve"> </v>
      </c>
      <c r="C127" s="12" t="str">
        <f>IFERROR(IF(Table13453742[[#This Row],[Saldo]]=" "," ",EDATE($C$27-1,Table13453742[[#This Row],[Aflossing]]*12/$C$31))," ")</f>
        <v xml:space="preserve"> </v>
      </c>
      <c r="D127" s="11" t="str">
        <f t="shared" si="7"/>
        <v xml:space="preserve"> </v>
      </c>
      <c r="E127" s="10" t="str">
        <f>IFERROR(IF(D127=" "," ",Table13453742[[#This Row],[Saldo]]*$C$33)," ")</f>
        <v xml:space="preserve"> </v>
      </c>
      <c r="F127" s="10" t="str">
        <f>IF(Table13453742[[#This Row],[Saldo]]=" "," ",IF(Table13453742[[#This Row],[Aflossing]]&lt;=$F$21,0,IF($F$23="Constante afbetaling",$F$31-Table13453742[[#This Row],[Intrest]],IF($F$23="Degressieve afbetaling",$F$32,IF(AND($F$23="Eenmalige afbetaling",Table13453742[[#This Row],[Aflossing]]=$C$32),$C$21,0)))))</f>
        <v xml:space="preserve"> </v>
      </c>
      <c r="G127" s="10" t="str">
        <f>IF(Table13453742[[#This Row],[Aflossing]]=" "," ",SUM(Table13453742[[#This Row],[Intrest]:[Kapitaal]]))</f>
        <v xml:space="preserve"> </v>
      </c>
      <c r="H127" s="10"/>
      <c r="I127" s="9"/>
      <c r="J127" s="9"/>
      <c r="K127" s="9"/>
      <c r="L127" s="9"/>
      <c r="M127" s="9"/>
    </row>
    <row r="128" spans="2:13" x14ac:dyDescent="0.35">
      <c r="B128" s="9" t="str">
        <f t="shared" si="6"/>
        <v xml:space="preserve"> </v>
      </c>
      <c r="C128" s="12" t="str">
        <f>IFERROR(IF(Table13453742[[#This Row],[Saldo]]=" "," ",EDATE($C$27-1,Table13453742[[#This Row],[Aflossing]]*12/$C$31))," ")</f>
        <v xml:space="preserve"> </v>
      </c>
      <c r="D128" s="11" t="str">
        <f t="shared" si="7"/>
        <v xml:space="preserve"> </v>
      </c>
      <c r="E128" s="10" t="str">
        <f>IFERROR(IF(D128=" "," ",Table13453742[[#This Row],[Saldo]]*$C$33)," ")</f>
        <v xml:space="preserve"> </v>
      </c>
      <c r="F128" s="10" t="str">
        <f>IF(Table13453742[[#This Row],[Saldo]]=" "," ",IF(Table13453742[[#This Row],[Aflossing]]&lt;=$F$21,0,IF($F$23="Constante afbetaling",$F$31-Table13453742[[#This Row],[Intrest]],IF($F$23="Degressieve afbetaling",$F$32,IF(AND($F$23="Eenmalige afbetaling",Table13453742[[#This Row],[Aflossing]]=$C$32),$C$21,0)))))</f>
        <v xml:space="preserve"> </v>
      </c>
      <c r="G128" s="10" t="str">
        <f>IF(Table13453742[[#This Row],[Aflossing]]=" "," ",SUM(Table13453742[[#This Row],[Intrest]:[Kapitaal]]))</f>
        <v xml:space="preserve"> </v>
      </c>
      <c r="H128" s="10"/>
      <c r="I128" s="9"/>
      <c r="J128" s="9"/>
      <c r="K128" s="9"/>
      <c r="L128" s="9"/>
      <c r="M128" s="9"/>
    </row>
    <row r="129" spans="2:13" x14ac:dyDescent="0.35">
      <c r="B129" s="9" t="str">
        <f t="shared" si="6"/>
        <v xml:space="preserve"> </v>
      </c>
      <c r="C129" s="12" t="str">
        <f>IFERROR(IF(Table13453742[[#This Row],[Saldo]]=" "," ",EDATE($C$27-1,Table13453742[[#This Row],[Aflossing]]*12/$C$31))," ")</f>
        <v xml:space="preserve"> </v>
      </c>
      <c r="D129" s="11" t="str">
        <f t="shared" si="7"/>
        <v xml:space="preserve"> </v>
      </c>
      <c r="E129" s="10" t="str">
        <f>IFERROR(IF(D129=" "," ",Table13453742[[#This Row],[Saldo]]*$C$33)," ")</f>
        <v xml:space="preserve"> </v>
      </c>
      <c r="F129" s="10" t="str">
        <f>IF(Table13453742[[#This Row],[Saldo]]=" "," ",IF(Table13453742[[#This Row],[Aflossing]]&lt;=$F$21,0,IF($F$23="Constante afbetaling",$F$31-Table13453742[[#This Row],[Intrest]],IF($F$23="Degressieve afbetaling",$F$32,IF(AND($F$23="Eenmalige afbetaling",Table13453742[[#This Row],[Aflossing]]=$C$32),$C$21,0)))))</f>
        <v xml:space="preserve"> </v>
      </c>
      <c r="G129" s="10" t="str">
        <f>IF(Table13453742[[#This Row],[Aflossing]]=" "," ",SUM(Table13453742[[#This Row],[Intrest]:[Kapitaal]]))</f>
        <v xml:space="preserve"> </v>
      </c>
      <c r="H129" s="10"/>
      <c r="I129" s="9"/>
      <c r="J129" s="9"/>
      <c r="K129" s="9"/>
      <c r="L129" s="9"/>
      <c r="M129" s="9"/>
    </row>
    <row r="130" spans="2:13" x14ac:dyDescent="0.35">
      <c r="B130" s="9" t="str">
        <f t="shared" si="6"/>
        <v xml:space="preserve"> </v>
      </c>
      <c r="C130" s="12" t="str">
        <f>IFERROR(IF(Table13453742[[#This Row],[Saldo]]=" "," ",EDATE($C$27-1,Table13453742[[#This Row],[Aflossing]]*12/$C$31))," ")</f>
        <v xml:space="preserve"> </v>
      </c>
      <c r="D130" s="11" t="str">
        <f t="shared" si="7"/>
        <v xml:space="preserve"> </v>
      </c>
      <c r="E130" s="10" t="str">
        <f>IFERROR(IF(D130=" "," ",Table13453742[[#This Row],[Saldo]]*$C$33)," ")</f>
        <v xml:space="preserve"> </v>
      </c>
      <c r="F130" s="10" t="str">
        <f>IF(Table13453742[[#This Row],[Saldo]]=" "," ",IF(Table13453742[[#This Row],[Aflossing]]&lt;=$F$21,0,IF($F$23="Constante afbetaling",$F$31-Table13453742[[#This Row],[Intrest]],IF($F$23="Degressieve afbetaling",$F$32,IF(AND($F$23="Eenmalige afbetaling",Table13453742[[#This Row],[Aflossing]]=$C$32),$C$21,0)))))</f>
        <v xml:space="preserve"> </v>
      </c>
      <c r="G130" s="10" t="str">
        <f>IF(Table13453742[[#This Row],[Aflossing]]=" "," ",SUM(Table13453742[[#This Row],[Intrest]:[Kapitaal]]))</f>
        <v xml:space="preserve"> </v>
      </c>
      <c r="H130" s="10"/>
      <c r="I130" s="9"/>
      <c r="J130" s="9"/>
      <c r="K130" s="9"/>
      <c r="L130" s="9"/>
      <c r="M130" s="9"/>
    </row>
    <row r="131" spans="2:13" x14ac:dyDescent="0.35">
      <c r="B131" s="9" t="str">
        <f t="shared" si="6"/>
        <v xml:space="preserve"> </v>
      </c>
      <c r="C131" s="12" t="str">
        <f>IFERROR(IF(Table13453742[[#This Row],[Saldo]]=" "," ",EDATE($C$27-1,Table13453742[[#This Row],[Aflossing]]*12/$C$31))," ")</f>
        <v xml:space="preserve"> </v>
      </c>
      <c r="D131" s="11" t="str">
        <f t="shared" si="7"/>
        <v xml:space="preserve"> </v>
      </c>
      <c r="E131" s="10" t="str">
        <f>IFERROR(IF(D131=" "," ",Table13453742[[#This Row],[Saldo]]*$C$33)," ")</f>
        <v xml:space="preserve"> </v>
      </c>
      <c r="F131" s="10" t="str">
        <f>IF(Table13453742[[#This Row],[Saldo]]=" "," ",IF(Table13453742[[#This Row],[Aflossing]]&lt;=$F$21,0,IF($F$23="Constante afbetaling",$F$31-Table13453742[[#This Row],[Intrest]],IF($F$23="Degressieve afbetaling",$F$32,IF(AND($F$23="Eenmalige afbetaling",Table13453742[[#This Row],[Aflossing]]=$C$32),$C$21,0)))))</f>
        <v xml:space="preserve"> </v>
      </c>
      <c r="G131" s="10" t="str">
        <f>IF(Table13453742[[#This Row],[Aflossing]]=" "," ",SUM(Table13453742[[#This Row],[Intrest]:[Kapitaal]]))</f>
        <v xml:space="preserve"> </v>
      </c>
      <c r="H131" s="10"/>
      <c r="I131" s="9"/>
      <c r="J131" s="9"/>
      <c r="K131" s="9"/>
      <c r="L131" s="9"/>
      <c r="M131" s="9"/>
    </row>
    <row r="132" spans="2:13" x14ac:dyDescent="0.35">
      <c r="B132" s="9" t="str">
        <f t="shared" si="6"/>
        <v xml:space="preserve"> </v>
      </c>
      <c r="C132" s="12" t="str">
        <f>IFERROR(IF(Table13453742[[#This Row],[Saldo]]=" "," ",EDATE($C$27-1,Table13453742[[#This Row],[Aflossing]]*12/$C$31))," ")</f>
        <v xml:space="preserve"> </v>
      </c>
      <c r="D132" s="11" t="str">
        <f t="shared" si="7"/>
        <v xml:space="preserve"> </v>
      </c>
      <c r="E132" s="10" t="str">
        <f>IFERROR(IF(D132=" "," ",Table13453742[[#This Row],[Saldo]]*$C$33)," ")</f>
        <v xml:space="preserve"> </v>
      </c>
      <c r="F132" s="10" t="str">
        <f>IF(Table13453742[[#This Row],[Saldo]]=" "," ",IF(Table13453742[[#This Row],[Aflossing]]&lt;=$F$21,0,IF($F$23="Constante afbetaling",$F$31-Table13453742[[#This Row],[Intrest]],IF($F$23="Degressieve afbetaling",$F$32,IF(AND($F$23="Eenmalige afbetaling",Table13453742[[#This Row],[Aflossing]]=$C$32),$C$21,0)))))</f>
        <v xml:space="preserve"> </v>
      </c>
      <c r="G132" s="10" t="str">
        <f>IF(Table13453742[[#This Row],[Aflossing]]=" "," ",SUM(Table13453742[[#This Row],[Intrest]:[Kapitaal]]))</f>
        <v xml:space="preserve"> </v>
      </c>
      <c r="H132" s="10"/>
      <c r="I132" s="9"/>
      <c r="J132" s="9"/>
      <c r="K132" s="9"/>
      <c r="L132" s="9"/>
      <c r="M132" s="9"/>
    </row>
    <row r="133" spans="2:13" x14ac:dyDescent="0.35">
      <c r="B133" s="9" t="str">
        <f t="shared" si="6"/>
        <v xml:space="preserve"> </v>
      </c>
      <c r="C133" s="12" t="str">
        <f>IFERROR(IF(Table13453742[[#This Row],[Saldo]]=" "," ",EDATE($C$27-1,Table13453742[[#This Row],[Aflossing]]*12/$C$31))," ")</f>
        <v xml:space="preserve"> </v>
      </c>
      <c r="D133" s="11" t="str">
        <f t="shared" si="7"/>
        <v xml:space="preserve"> </v>
      </c>
      <c r="E133" s="10" t="str">
        <f>IFERROR(IF(D133=" "," ",Table13453742[[#This Row],[Saldo]]*$C$33)," ")</f>
        <v xml:space="preserve"> </v>
      </c>
      <c r="F133" s="10" t="str">
        <f>IF(Table13453742[[#This Row],[Saldo]]=" "," ",IF(Table13453742[[#This Row],[Aflossing]]&lt;=$F$21,0,IF($F$23="Constante afbetaling",$F$31-Table13453742[[#This Row],[Intrest]],IF($F$23="Degressieve afbetaling",$F$32,IF(AND($F$23="Eenmalige afbetaling",Table13453742[[#This Row],[Aflossing]]=$C$32),$C$21,0)))))</f>
        <v xml:space="preserve"> </v>
      </c>
      <c r="G133" s="10" t="str">
        <f>IF(Table13453742[[#This Row],[Aflossing]]=" "," ",SUM(Table13453742[[#This Row],[Intrest]:[Kapitaal]]))</f>
        <v xml:space="preserve"> </v>
      </c>
      <c r="H133" s="10"/>
      <c r="I133" s="9"/>
      <c r="J133" s="9"/>
      <c r="K133" s="9"/>
      <c r="L133" s="9"/>
      <c r="M133" s="9"/>
    </row>
    <row r="134" spans="2:13" x14ac:dyDescent="0.35">
      <c r="B134" s="9" t="str">
        <f t="shared" si="6"/>
        <v xml:space="preserve"> </v>
      </c>
      <c r="C134" s="12" t="str">
        <f>IFERROR(IF(Table13453742[[#This Row],[Saldo]]=" "," ",EDATE($C$27-1,Table13453742[[#This Row],[Aflossing]]*12/$C$31))," ")</f>
        <v xml:space="preserve"> </v>
      </c>
      <c r="D134" s="11" t="str">
        <f t="shared" si="7"/>
        <v xml:space="preserve"> </v>
      </c>
      <c r="E134" s="10" t="str">
        <f>IFERROR(IF(D134=" "," ",Table13453742[[#This Row],[Saldo]]*$C$33)," ")</f>
        <v xml:space="preserve"> </v>
      </c>
      <c r="F134" s="10" t="str">
        <f>IF(Table13453742[[#This Row],[Saldo]]=" "," ",IF(Table13453742[[#This Row],[Aflossing]]&lt;=$F$21,0,IF($F$23="Constante afbetaling",$F$31-Table13453742[[#This Row],[Intrest]],IF($F$23="Degressieve afbetaling",$F$32,IF(AND($F$23="Eenmalige afbetaling",Table13453742[[#This Row],[Aflossing]]=$C$32),$C$21,0)))))</f>
        <v xml:space="preserve"> </v>
      </c>
      <c r="G134" s="10" t="str">
        <f>IF(Table13453742[[#This Row],[Aflossing]]=" "," ",SUM(Table13453742[[#This Row],[Intrest]:[Kapitaal]]))</f>
        <v xml:space="preserve"> </v>
      </c>
      <c r="H134" s="10"/>
      <c r="I134" s="9"/>
      <c r="J134" s="9"/>
      <c r="K134" s="9"/>
      <c r="L134" s="9"/>
      <c r="M134" s="9"/>
    </row>
    <row r="135" spans="2:13" x14ac:dyDescent="0.35">
      <c r="B135" s="9" t="str">
        <f t="shared" si="6"/>
        <v xml:space="preserve"> </v>
      </c>
      <c r="C135" s="12" t="str">
        <f>IFERROR(IF(Table13453742[[#This Row],[Saldo]]=" "," ",EDATE($C$27-1,Table13453742[[#This Row],[Aflossing]]*12/$C$31))," ")</f>
        <v xml:space="preserve"> </v>
      </c>
      <c r="D135" s="11" t="str">
        <f t="shared" si="7"/>
        <v xml:space="preserve"> </v>
      </c>
      <c r="E135" s="10" t="str">
        <f>IFERROR(IF(D135=" "," ",Table13453742[[#This Row],[Saldo]]*$C$33)," ")</f>
        <v xml:space="preserve"> </v>
      </c>
      <c r="F135" s="10" t="str">
        <f>IF(Table13453742[[#This Row],[Saldo]]=" "," ",IF(Table13453742[[#This Row],[Aflossing]]&lt;=$F$21,0,IF($F$23="Constante afbetaling",$F$31-Table13453742[[#This Row],[Intrest]],IF($F$23="Degressieve afbetaling",$F$32,IF(AND($F$23="Eenmalige afbetaling",Table13453742[[#This Row],[Aflossing]]=$C$32),$C$21,0)))))</f>
        <v xml:space="preserve"> </v>
      </c>
      <c r="G135" s="10" t="str">
        <f>IF(Table13453742[[#This Row],[Aflossing]]=" "," ",SUM(Table13453742[[#This Row],[Intrest]:[Kapitaal]]))</f>
        <v xml:space="preserve"> </v>
      </c>
      <c r="H135" s="10"/>
      <c r="I135" s="9"/>
      <c r="J135" s="9"/>
      <c r="K135" s="9"/>
      <c r="L135" s="9"/>
      <c r="M135" s="9"/>
    </row>
    <row r="136" spans="2:13" x14ac:dyDescent="0.35">
      <c r="C136" s="6"/>
      <c r="D136" s="8"/>
      <c r="E136" s="4"/>
      <c r="F136" s="3"/>
      <c r="G136" s="7"/>
      <c r="H136" s="7"/>
    </row>
    <row r="137" spans="2:13" x14ac:dyDescent="0.35">
      <c r="C137" s="6"/>
      <c r="D137" s="5"/>
      <c r="E137" s="4"/>
      <c r="F137" s="3"/>
      <c r="G137" s="7"/>
      <c r="H137" s="7"/>
    </row>
    <row r="138" spans="2:13" x14ac:dyDescent="0.35">
      <c r="C138" s="6"/>
      <c r="D138" s="5"/>
      <c r="E138" s="4"/>
      <c r="F138" s="3"/>
      <c r="G138" s="7"/>
      <c r="H138" s="7"/>
    </row>
    <row r="139" spans="2:13" x14ac:dyDescent="0.35">
      <c r="C139" s="6"/>
      <c r="D139" s="5"/>
      <c r="E139" s="4"/>
      <c r="F139" s="3"/>
      <c r="G139" s="7"/>
      <c r="H139" s="7"/>
    </row>
    <row r="140" spans="2:13" x14ac:dyDescent="0.35">
      <c r="C140" s="6"/>
      <c r="D140" s="5"/>
      <c r="E140" s="4"/>
      <c r="F140" s="3"/>
      <c r="G140" s="7"/>
      <c r="H140" s="7"/>
    </row>
    <row r="141" spans="2:13" x14ac:dyDescent="0.35">
      <c r="C141" s="6"/>
      <c r="D141" s="5"/>
      <c r="E141" s="4"/>
      <c r="F141" s="3"/>
      <c r="G141" s="7"/>
      <c r="H141" s="7"/>
    </row>
    <row r="142" spans="2:13" x14ac:dyDescent="0.35">
      <c r="C142" s="6"/>
      <c r="D142" s="5"/>
      <c r="E142" s="4"/>
      <c r="F142" s="3"/>
      <c r="G142" s="7"/>
      <c r="H142" s="7"/>
    </row>
    <row r="143" spans="2:13" x14ac:dyDescent="0.35">
      <c r="C143" s="6"/>
      <c r="D143" s="5"/>
      <c r="E143" s="4"/>
      <c r="F143" s="3"/>
      <c r="G143" s="7"/>
      <c r="H143" s="7"/>
    </row>
    <row r="144" spans="2:13" x14ac:dyDescent="0.35">
      <c r="C144" s="6"/>
      <c r="D144" s="5"/>
      <c r="E144" s="4"/>
      <c r="F144" s="3"/>
      <c r="G144" s="7"/>
      <c r="H144" s="7"/>
    </row>
    <row r="145" spans="3:8" x14ac:dyDescent="0.35">
      <c r="C145" s="6"/>
      <c r="D145" s="5"/>
      <c r="E145" s="4"/>
      <c r="F145" s="3"/>
      <c r="G145" s="7"/>
      <c r="H145" s="7"/>
    </row>
    <row r="146" spans="3:8" x14ac:dyDescent="0.35">
      <c r="C146" s="6"/>
      <c r="D146" s="5"/>
      <c r="E146" s="4"/>
      <c r="F146" s="3"/>
      <c r="G146" s="7"/>
      <c r="H146" s="7"/>
    </row>
    <row r="147" spans="3:8" x14ac:dyDescent="0.35">
      <c r="C147" s="6"/>
      <c r="D147" s="5"/>
      <c r="E147" s="4"/>
      <c r="F147" s="3"/>
      <c r="G147" s="7"/>
      <c r="H147" s="7"/>
    </row>
    <row r="148" spans="3:8" x14ac:dyDescent="0.35">
      <c r="C148" s="6"/>
      <c r="D148" s="5"/>
      <c r="E148" s="4"/>
      <c r="F148" s="3"/>
      <c r="G148" s="7"/>
      <c r="H148" s="7"/>
    </row>
    <row r="149" spans="3:8" x14ac:dyDescent="0.35">
      <c r="C149" s="6"/>
      <c r="D149" s="5"/>
      <c r="E149" s="4"/>
      <c r="F149" s="3"/>
      <c r="G149" s="7"/>
      <c r="H149" s="7"/>
    </row>
    <row r="150" spans="3:8" x14ac:dyDescent="0.35">
      <c r="C150" s="6"/>
      <c r="D150" s="5"/>
      <c r="E150" s="4"/>
      <c r="F150" s="3"/>
      <c r="G150" s="7"/>
      <c r="H150" s="7"/>
    </row>
    <row r="151" spans="3:8" x14ac:dyDescent="0.35">
      <c r="C151" s="6"/>
      <c r="D151" s="5"/>
      <c r="E151" s="4"/>
      <c r="F151" s="3"/>
      <c r="G151" s="7"/>
      <c r="H151" s="7"/>
    </row>
    <row r="152" spans="3:8" x14ac:dyDescent="0.35">
      <c r="C152" s="6"/>
      <c r="D152" s="5"/>
      <c r="E152" s="4"/>
      <c r="F152" s="3"/>
      <c r="G152" s="7"/>
      <c r="H152" s="7"/>
    </row>
    <row r="153" spans="3:8" x14ac:dyDescent="0.35">
      <c r="C153" s="6"/>
      <c r="D153" s="5"/>
      <c r="E153" s="4"/>
      <c r="F153" s="3"/>
      <c r="G153" s="7"/>
      <c r="H153" s="7"/>
    </row>
    <row r="154" spans="3:8" x14ac:dyDescent="0.35">
      <c r="C154" s="6"/>
      <c r="D154" s="5"/>
      <c r="E154" s="4"/>
      <c r="F154" s="3"/>
      <c r="G154" s="7"/>
      <c r="H154" s="7"/>
    </row>
    <row r="155" spans="3:8" x14ac:dyDescent="0.35">
      <c r="C155" s="6"/>
      <c r="D155" s="5"/>
      <c r="E155" s="4"/>
      <c r="F155" s="3"/>
      <c r="G155" s="7"/>
      <c r="H155" s="7"/>
    </row>
    <row r="156" spans="3:8" x14ac:dyDescent="0.35">
      <c r="C156" s="6"/>
      <c r="D156" s="5"/>
      <c r="E156" s="4"/>
      <c r="F156" s="3"/>
      <c r="G156" s="7"/>
      <c r="H156" s="7"/>
    </row>
    <row r="157" spans="3:8" x14ac:dyDescent="0.35">
      <c r="C157" s="6"/>
      <c r="D157" s="5"/>
      <c r="E157" s="4"/>
      <c r="F157" s="3"/>
      <c r="G157" s="7"/>
      <c r="H157" s="7"/>
    </row>
    <row r="158" spans="3:8" x14ac:dyDescent="0.35">
      <c r="C158" s="6"/>
      <c r="D158" s="5"/>
      <c r="E158" s="4"/>
      <c r="F158" s="3"/>
      <c r="G158" s="7"/>
      <c r="H158" s="7"/>
    </row>
    <row r="159" spans="3:8" x14ac:dyDescent="0.35">
      <c r="C159" s="6"/>
      <c r="D159" s="5"/>
      <c r="E159" s="4"/>
      <c r="F159" s="3"/>
      <c r="G159" s="7"/>
      <c r="H159" s="7"/>
    </row>
    <row r="160" spans="3:8" x14ac:dyDescent="0.35">
      <c r="C160" s="6"/>
      <c r="D160" s="5"/>
      <c r="E160" s="4"/>
      <c r="F160" s="3"/>
      <c r="G160" s="7"/>
      <c r="H160" s="7"/>
    </row>
    <row r="161" spans="3:8" x14ac:dyDescent="0.35">
      <c r="C161" s="6"/>
      <c r="D161" s="5"/>
      <c r="E161" s="4"/>
      <c r="F161" s="3"/>
      <c r="G161" s="7"/>
      <c r="H161" s="7"/>
    </row>
    <row r="162" spans="3:8" x14ac:dyDescent="0.35">
      <c r="C162" s="6"/>
      <c r="D162" s="5"/>
      <c r="E162" s="4"/>
      <c r="F162" s="3"/>
      <c r="G162" s="7"/>
      <c r="H162" s="7"/>
    </row>
    <row r="163" spans="3:8" x14ac:dyDescent="0.35">
      <c r="C163" s="6"/>
      <c r="D163" s="5"/>
      <c r="E163" s="4"/>
      <c r="F163" s="3"/>
      <c r="G163" s="7"/>
      <c r="H163" s="7"/>
    </row>
    <row r="164" spans="3:8" x14ac:dyDescent="0.35">
      <c r="C164" s="6"/>
      <c r="D164" s="5"/>
      <c r="E164" s="4"/>
      <c r="F164" s="3"/>
      <c r="G164" s="7"/>
      <c r="H164" s="7"/>
    </row>
    <row r="165" spans="3:8" x14ac:dyDescent="0.35">
      <c r="C165" s="6"/>
      <c r="D165" s="5"/>
      <c r="E165" s="4"/>
      <c r="F165" s="3"/>
      <c r="G165" s="7"/>
      <c r="H165" s="7"/>
    </row>
    <row r="166" spans="3:8" x14ac:dyDescent="0.35">
      <c r="C166" s="6"/>
      <c r="D166" s="5"/>
      <c r="E166" s="4"/>
      <c r="F166" s="3"/>
      <c r="G166" s="7"/>
      <c r="H166" s="7"/>
    </row>
    <row r="167" spans="3:8" x14ac:dyDescent="0.35">
      <c r="C167" s="6"/>
      <c r="D167" s="5"/>
      <c r="E167" s="4"/>
      <c r="F167" s="3"/>
      <c r="G167" s="7"/>
      <c r="H167" s="7"/>
    </row>
    <row r="168" spans="3:8" x14ac:dyDescent="0.35">
      <c r="C168" s="6"/>
      <c r="D168" s="5"/>
      <c r="E168" s="4"/>
      <c r="F168" s="3"/>
      <c r="G168" s="7"/>
      <c r="H168" s="7"/>
    </row>
    <row r="169" spans="3:8" x14ac:dyDescent="0.35">
      <c r="C169" s="6"/>
      <c r="D169" s="5"/>
      <c r="E169" s="4"/>
      <c r="F169" s="3"/>
      <c r="G169" s="7"/>
      <c r="H169" s="7"/>
    </row>
    <row r="170" spans="3:8" x14ac:dyDescent="0.35">
      <c r="C170" s="6"/>
      <c r="D170" s="5"/>
      <c r="E170" s="4"/>
      <c r="F170" s="3"/>
      <c r="G170" s="7"/>
      <c r="H170" s="7"/>
    </row>
    <row r="171" spans="3:8" x14ac:dyDescent="0.35">
      <c r="C171" s="6"/>
      <c r="D171" s="5"/>
      <c r="E171" s="4"/>
      <c r="F171" s="3"/>
      <c r="G171" s="7"/>
      <c r="H171" s="7"/>
    </row>
    <row r="172" spans="3:8" x14ac:dyDescent="0.35">
      <c r="C172" s="6"/>
      <c r="D172" s="5"/>
      <c r="E172" s="4"/>
      <c r="F172" s="3"/>
      <c r="G172" s="7"/>
      <c r="H172" s="7"/>
    </row>
    <row r="173" spans="3:8" x14ac:dyDescent="0.35">
      <c r="C173" s="6"/>
      <c r="D173" s="5"/>
      <c r="E173" s="4"/>
      <c r="F173" s="3"/>
      <c r="G173" s="7"/>
      <c r="H173" s="7"/>
    </row>
    <row r="174" spans="3:8" x14ac:dyDescent="0.35">
      <c r="C174" s="6"/>
      <c r="D174" s="5"/>
      <c r="E174" s="4"/>
      <c r="F174" s="3"/>
      <c r="G174" s="7"/>
      <c r="H174" s="7"/>
    </row>
    <row r="175" spans="3:8" x14ac:dyDescent="0.35">
      <c r="C175" s="6"/>
      <c r="D175" s="5"/>
      <c r="E175" s="4"/>
      <c r="F175" s="3"/>
      <c r="G175" s="7"/>
      <c r="H175" s="7"/>
    </row>
    <row r="176" spans="3:8" x14ac:dyDescent="0.35">
      <c r="C176" s="6"/>
      <c r="D176" s="5"/>
      <c r="E176" s="4"/>
      <c r="F176" s="3"/>
      <c r="G176" s="7"/>
      <c r="H176" s="7"/>
    </row>
    <row r="177" spans="3:8" x14ac:dyDescent="0.35">
      <c r="C177" s="6"/>
      <c r="D177" s="5"/>
      <c r="E177" s="4"/>
      <c r="F177" s="3"/>
      <c r="G177" s="7"/>
      <c r="H177" s="7"/>
    </row>
    <row r="178" spans="3:8" x14ac:dyDescent="0.35">
      <c r="C178" s="6"/>
      <c r="D178" s="5"/>
      <c r="E178" s="4"/>
      <c r="F178" s="3"/>
      <c r="G178" s="7"/>
      <c r="H178" s="7"/>
    </row>
    <row r="179" spans="3:8" x14ac:dyDescent="0.35">
      <c r="C179" s="6"/>
      <c r="D179" s="5"/>
      <c r="E179" s="4"/>
      <c r="F179" s="3"/>
      <c r="G179" s="7"/>
      <c r="H179" s="7"/>
    </row>
    <row r="180" spans="3:8" x14ac:dyDescent="0.35">
      <c r="C180" s="6"/>
      <c r="D180" s="5"/>
      <c r="E180" s="4"/>
      <c r="F180" s="3"/>
      <c r="G180" s="7"/>
      <c r="H180" s="7"/>
    </row>
    <row r="181" spans="3:8" x14ac:dyDescent="0.35">
      <c r="C181" s="6"/>
      <c r="D181" s="5"/>
      <c r="E181" s="4"/>
      <c r="F181" s="3"/>
      <c r="G181" s="7"/>
      <c r="H181" s="7"/>
    </row>
    <row r="182" spans="3:8" x14ac:dyDescent="0.35">
      <c r="C182" s="6"/>
      <c r="D182" s="5"/>
      <c r="E182" s="4"/>
      <c r="F182" s="3"/>
      <c r="G182" s="7"/>
      <c r="H182" s="7"/>
    </row>
    <row r="183" spans="3:8" x14ac:dyDescent="0.35">
      <c r="C183" s="6"/>
      <c r="D183" s="5"/>
      <c r="E183" s="4"/>
      <c r="F183" s="3"/>
      <c r="G183" s="7"/>
      <c r="H183" s="7"/>
    </row>
    <row r="184" spans="3:8" x14ac:dyDescent="0.35">
      <c r="C184" s="6"/>
      <c r="D184" s="5"/>
      <c r="E184" s="4"/>
      <c r="F184" s="3"/>
      <c r="G184" s="7"/>
      <c r="H184" s="7"/>
    </row>
    <row r="185" spans="3:8" x14ac:dyDescent="0.35">
      <c r="C185" s="6"/>
      <c r="D185" s="5"/>
      <c r="E185" s="4"/>
      <c r="F185" s="3"/>
      <c r="G185" s="7"/>
      <c r="H185" s="7"/>
    </row>
    <row r="186" spans="3:8" x14ac:dyDescent="0.35">
      <c r="C186" s="6"/>
      <c r="D186" s="5"/>
      <c r="E186" s="4"/>
      <c r="F186" s="3"/>
      <c r="G186" s="7"/>
      <c r="H186" s="7"/>
    </row>
    <row r="187" spans="3:8" x14ac:dyDescent="0.35">
      <c r="C187" s="6"/>
      <c r="D187" s="5"/>
      <c r="E187" s="4"/>
      <c r="F187" s="3"/>
      <c r="G187" s="7"/>
      <c r="H187" s="7"/>
    </row>
    <row r="188" spans="3:8" x14ac:dyDescent="0.35">
      <c r="C188" s="6"/>
      <c r="D188" s="5"/>
      <c r="E188" s="4"/>
      <c r="F188" s="3"/>
      <c r="G188" s="7"/>
      <c r="H188" s="7"/>
    </row>
    <row r="189" spans="3:8" x14ac:dyDescent="0.35">
      <c r="C189" s="6"/>
      <c r="D189" s="5"/>
      <c r="E189" s="4"/>
      <c r="F189" s="3"/>
      <c r="G189" s="7"/>
      <c r="H189" s="7"/>
    </row>
    <row r="190" spans="3:8" x14ac:dyDescent="0.35">
      <c r="C190" s="6"/>
      <c r="D190" s="5"/>
      <c r="E190" s="4"/>
      <c r="F190" s="3"/>
      <c r="G190" s="7"/>
      <c r="H190" s="7"/>
    </row>
    <row r="191" spans="3:8" x14ac:dyDescent="0.35">
      <c r="C191" s="6"/>
      <c r="D191" s="5"/>
      <c r="E191" s="4"/>
      <c r="F191" s="3"/>
      <c r="G191" s="7"/>
      <c r="H191" s="7"/>
    </row>
    <row r="192" spans="3:8" x14ac:dyDescent="0.35">
      <c r="C192" s="6"/>
      <c r="D192" s="5"/>
      <c r="E192" s="4"/>
      <c r="F192" s="3"/>
      <c r="G192" s="7"/>
      <c r="H192" s="7"/>
    </row>
    <row r="193" spans="3:8" x14ac:dyDescent="0.35">
      <c r="C193" s="6"/>
      <c r="D193" s="5"/>
      <c r="E193" s="4"/>
      <c r="F193" s="3"/>
      <c r="G193" s="7"/>
      <c r="H193" s="7"/>
    </row>
    <row r="194" spans="3:8" x14ac:dyDescent="0.35">
      <c r="C194" s="6"/>
      <c r="D194" s="5"/>
      <c r="E194" s="4"/>
      <c r="F194" s="3"/>
      <c r="G194" s="7"/>
      <c r="H194" s="7"/>
    </row>
    <row r="195" spans="3:8" x14ac:dyDescent="0.35">
      <c r="C195" s="6"/>
      <c r="D195" s="5"/>
      <c r="E195" s="4"/>
      <c r="F195" s="3"/>
      <c r="G195" s="7"/>
      <c r="H195" s="7"/>
    </row>
    <row r="196" spans="3:8" x14ac:dyDescent="0.35">
      <c r="C196" s="6"/>
      <c r="D196" s="5"/>
      <c r="E196" s="4"/>
      <c r="F196" s="3"/>
      <c r="G196" s="7"/>
      <c r="H196" s="7"/>
    </row>
    <row r="197" spans="3:8" x14ac:dyDescent="0.35">
      <c r="C197" s="6"/>
      <c r="D197" s="5"/>
      <c r="E197" s="4"/>
      <c r="F197" s="3"/>
      <c r="G197" s="7"/>
      <c r="H197" s="7"/>
    </row>
    <row r="198" spans="3:8" x14ac:dyDescent="0.35">
      <c r="C198" s="6"/>
      <c r="D198" s="5"/>
      <c r="E198" s="4"/>
      <c r="F198" s="3"/>
      <c r="G198" s="7"/>
      <c r="H198" s="7"/>
    </row>
    <row r="199" spans="3:8" x14ac:dyDescent="0.35">
      <c r="C199" s="6"/>
      <c r="D199" s="5"/>
      <c r="E199" s="4"/>
      <c r="F199" s="3"/>
      <c r="G199" s="7"/>
      <c r="H199" s="7"/>
    </row>
    <row r="200" spans="3:8" x14ac:dyDescent="0.35">
      <c r="C200" s="6"/>
      <c r="D200" s="5"/>
      <c r="E200" s="4"/>
      <c r="F200" s="3"/>
      <c r="G200" s="7"/>
      <c r="H200" s="7"/>
    </row>
    <row r="201" spans="3:8" x14ac:dyDescent="0.35">
      <c r="C201" s="6"/>
      <c r="D201" s="5"/>
      <c r="E201" s="4"/>
      <c r="F201" s="3"/>
      <c r="G201" s="7"/>
      <c r="H201" s="7"/>
    </row>
    <row r="202" spans="3:8" x14ac:dyDescent="0.35">
      <c r="C202" s="6"/>
      <c r="D202" s="5"/>
      <c r="E202" s="4"/>
      <c r="F202" s="3"/>
      <c r="G202" s="7"/>
      <c r="H202" s="7"/>
    </row>
    <row r="203" spans="3:8" x14ac:dyDescent="0.35">
      <c r="C203" s="6"/>
      <c r="D203" s="5"/>
      <c r="E203" s="4"/>
      <c r="F203" s="3"/>
      <c r="G203" s="7"/>
      <c r="H203" s="7"/>
    </row>
    <row r="204" spans="3:8" x14ac:dyDescent="0.35">
      <c r="C204" s="6"/>
      <c r="D204" s="5"/>
      <c r="E204" s="4"/>
      <c r="F204" s="3"/>
      <c r="G204" s="7"/>
      <c r="H204" s="7"/>
    </row>
    <row r="205" spans="3:8" x14ac:dyDescent="0.35">
      <c r="C205" s="6"/>
      <c r="D205" s="5"/>
      <c r="E205" s="4"/>
      <c r="F205" s="3"/>
      <c r="G205" s="7"/>
      <c r="H205" s="7"/>
    </row>
    <row r="206" spans="3:8" x14ac:dyDescent="0.35">
      <c r="C206" s="6"/>
      <c r="D206" s="5"/>
      <c r="E206" s="4"/>
      <c r="F206" s="3"/>
      <c r="G206" s="7"/>
      <c r="H206" s="7"/>
    </row>
    <row r="207" spans="3:8" x14ac:dyDescent="0.35">
      <c r="C207" s="6"/>
      <c r="D207" s="5"/>
      <c r="E207" s="4"/>
      <c r="F207" s="3"/>
      <c r="G207" s="7"/>
      <c r="H207" s="7"/>
    </row>
    <row r="208" spans="3:8" x14ac:dyDescent="0.35">
      <c r="C208" s="6"/>
      <c r="D208" s="5"/>
      <c r="E208" s="4"/>
      <c r="F208" s="3"/>
      <c r="G208" s="7"/>
      <c r="H208" s="7"/>
    </row>
    <row r="209" spans="3:8" x14ac:dyDescent="0.35">
      <c r="C209" s="6"/>
      <c r="D209" s="5"/>
      <c r="E209" s="4"/>
      <c r="F209" s="3"/>
      <c r="G209" s="7"/>
      <c r="H209" s="7"/>
    </row>
    <row r="210" spans="3:8" x14ac:dyDescent="0.35">
      <c r="C210" s="6"/>
      <c r="D210" s="5"/>
      <c r="E210" s="4"/>
      <c r="F210" s="3"/>
      <c r="G210" s="7"/>
      <c r="H210" s="7"/>
    </row>
    <row r="211" spans="3:8" x14ac:dyDescent="0.35">
      <c r="C211" s="6"/>
      <c r="D211" s="5"/>
      <c r="E211" s="4"/>
      <c r="F211" s="3"/>
      <c r="G211" s="7"/>
      <c r="H211" s="7"/>
    </row>
    <row r="212" spans="3:8" x14ac:dyDescent="0.35">
      <c r="C212" s="6"/>
      <c r="D212" s="5"/>
      <c r="E212" s="4"/>
      <c r="F212" s="3"/>
      <c r="G212" s="7"/>
      <c r="H212" s="7"/>
    </row>
    <row r="213" spans="3:8" x14ac:dyDescent="0.35">
      <c r="C213" s="6"/>
      <c r="D213" s="5"/>
      <c r="E213" s="4"/>
      <c r="F213" s="3"/>
      <c r="G213" s="7"/>
      <c r="H213" s="7"/>
    </row>
    <row r="214" spans="3:8" x14ac:dyDescent="0.35">
      <c r="C214" s="6"/>
      <c r="D214" s="5"/>
      <c r="E214" s="4"/>
      <c r="F214" s="3"/>
      <c r="G214" s="7"/>
      <c r="H214" s="7"/>
    </row>
    <row r="215" spans="3:8" x14ac:dyDescent="0.35">
      <c r="C215" s="6"/>
      <c r="D215" s="5"/>
      <c r="E215" s="4"/>
      <c r="F215" s="3"/>
      <c r="G215" s="7"/>
      <c r="H215" s="7"/>
    </row>
    <row r="216" spans="3:8" x14ac:dyDescent="0.35">
      <c r="C216" s="6"/>
      <c r="D216" s="5"/>
      <c r="E216" s="4"/>
      <c r="F216" s="3"/>
      <c r="G216" s="7"/>
      <c r="H216" s="7"/>
    </row>
    <row r="217" spans="3:8" x14ac:dyDescent="0.35">
      <c r="C217" s="6"/>
      <c r="D217" s="5"/>
      <c r="E217" s="4"/>
      <c r="F217" s="3"/>
      <c r="G217" s="7"/>
      <c r="H217" s="7"/>
    </row>
    <row r="218" spans="3:8" x14ac:dyDescent="0.35">
      <c r="C218" s="6"/>
      <c r="D218" s="5"/>
      <c r="E218" s="4"/>
      <c r="F218" s="3"/>
      <c r="G218" s="7"/>
      <c r="H218" s="7"/>
    </row>
    <row r="219" spans="3:8" x14ac:dyDescent="0.35">
      <c r="C219" s="6"/>
      <c r="D219" s="5"/>
      <c r="E219" s="4"/>
      <c r="F219" s="3"/>
      <c r="G219" s="7"/>
      <c r="H219" s="7"/>
    </row>
    <row r="220" spans="3:8" x14ac:dyDescent="0.35">
      <c r="C220" s="6"/>
      <c r="D220" s="5"/>
      <c r="E220" s="4"/>
      <c r="F220" s="3"/>
      <c r="G220" s="7"/>
      <c r="H220" s="7"/>
    </row>
    <row r="221" spans="3:8" x14ac:dyDescent="0.35">
      <c r="C221" s="6"/>
      <c r="D221" s="5"/>
      <c r="E221" s="4"/>
      <c r="F221" s="3"/>
      <c r="G221" s="7"/>
      <c r="H221" s="7"/>
    </row>
    <row r="222" spans="3:8" x14ac:dyDescent="0.35">
      <c r="C222" s="6"/>
      <c r="D222" s="5"/>
      <c r="E222" s="4"/>
      <c r="F222" s="3"/>
      <c r="G222" s="7"/>
      <c r="H222" s="7"/>
    </row>
    <row r="223" spans="3:8" x14ac:dyDescent="0.35">
      <c r="C223" s="6"/>
      <c r="D223" s="5"/>
      <c r="E223" s="4"/>
      <c r="F223" s="3"/>
      <c r="G223" s="7"/>
      <c r="H223" s="7"/>
    </row>
    <row r="224" spans="3:8" x14ac:dyDescent="0.35">
      <c r="C224" s="6"/>
      <c r="D224" s="5"/>
      <c r="E224" s="4"/>
      <c r="F224" s="3"/>
      <c r="G224" s="7"/>
      <c r="H224" s="7"/>
    </row>
    <row r="225" spans="3:8" x14ac:dyDescent="0.35">
      <c r="C225" s="6"/>
      <c r="D225" s="5"/>
      <c r="E225" s="4"/>
      <c r="F225" s="3"/>
      <c r="G225" s="7"/>
      <c r="H225" s="7"/>
    </row>
    <row r="226" spans="3:8" x14ac:dyDescent="0.35">
      <c r="C226" s="6"/>
      <c r="D226" s="5"/>
      <c r="E226" s="4"/>
      <c r="F226" s="3"/>
      <c r="G226" s="7"/>
      <c r="H226" s="7"/>
    </row>
    <row r="227" spans="3:8" x14ac:dyDescent="0.35">
      <c r="C227" s="6"/>
      <c r="D227" s="5"/>
      <c r="E227" s="4"/>
      <c r="F227" s="3"/>
      <c r="G227" s="7"/>
      <c r="H227" s="7"/>
    </row>
    <row r="228" spans="3:8" x14ac:dyDescent="0.35">
      <c r="C228" s="6"/>
      <c r="D228" s="5"/>
      <c r="E228" s="4"/>
      <c r="F228" s="3"/>
      <c r="G228" s="7"/>
      <c r="H228" s="7"/>
    </row>
    <row r="229" spans="3:8" x14ac:dyDescent="0.35">
      <c r="C229" s="6"/>
      <c r="D229" s="5"/>
      <c r="E229" s="4"/>
      <c r="F229" s="3"/>
      <c r="G229" s="7"/>
      <c r="H229" s="7"/>
    </row>
    <row r="230" spans="3:8" x14ac:dyDescent="0.35">
      <c r="C230" s="6"/>
      <c r="D230" s="5"/>
      <c r="E230" s="4"/>
      <c r="F230" s="3"/>
      <c r="G230" s="7"/>
      <c r="H230" s="7"/>
    </row>
    <row r="231" spans="3:8" x14ac:dyDescent="0.35">
      <c r="C231" s="6"/>
      <c r="D231" s="5"/>
      <c r="E231" s="4"/>
      <c r="F231" s="3"/>
      <c r="G231" s="7"/>
      <c r="H231" s="7"/>
    </row>
    <row r="232" spans="3:8" x14ac:dyDescent="0.35">
      <c r="C232" s="6"/>
      <c r="D232" s="5"/>
      <c r="E232" s="4"/>
      <c r="F232" s="3"/>
      <c r="G232" s="7"/>
      <c r="H232" s="7"/>
    </row>
    <row r="233" spans="3:8" x14ac:dyDescent="0.35">
      <c r="C233" s="6"/>
      <c r="D233" s="5"/>
      <c r="E233" s="4"/>
      <c r="F233" s="3"/>
      <c r="G233" s="7"/>
      <c r="H233" s="7"/>
    </row>
    <row r="234" spans="3:8" x14ac:dyDescent="0.35">
      <c r="C234" s="6"/>
      <c r="D234" s="5"/>
      <c r="E234" s="4"/>
      <c r="F234" s="3"/>
      <c r="G234" s="7"/>
      <c r="H234" s="7"/>
    </row>
    <row r="235" spans="3:8" x14ac:dyDescent="0.35">
      <c r="C235" s="6"/>
      <c r="D235" s="5"/>
      <c r="E235" s="4"/>
      <c r="F235" s="3"/>
      <c r="G235" s="7"/>
      <c r="H235" s="7"/>
    </row>
    <row r="236" spans="3:8" x14ac:dyDescent="0.35">
      <c r="C236" s="6"/>
      <c r="D236" s="5"/>
      <c r="E236" s="4"/>
      <c r="F236" s="3"/>
      <c r="G236" s="7"/>
      <c r="H236" s="7"/>
    </row>
    <row r="237" spans="3:8" x14ac:dyDescent="0.35">
      <c r="C237" s="6"/>
      <c r="D237" s="5"/>
      <c r="E237" s="4"/>
      <c r="F237" s="3"/>
      <c r="G237" s="7"/>
      <c r="H237" s="7"/>
    </row>
    <row r="238" spans="3:8" x14ac:dyDescent="0.35">
      <c r="C238" s="6"/>
      <c r="D238" s="5"/>
      <c r="E238" s="4"/>
      <c r="F238" s="3"/>
      <c r="G238" s="7"/>
      <c r="H238" s="7"/>
    </row>
    <row r="239" spans="3:8" x14ac:dyDescent="0.35">
      <c r="C239" s="6"/>
      <c r="D239" s="5"/>
      <c r="E239" s="4"/>
      <c r="F239" s="3"/>
      <c r="G239" s="7"/>
      <c r="H239" s="7"/>
    </row>
    <row r="240" spans="3:8" x14ac:dyDescent="0.35">
      <c r="C240" s="6"/>
      <c r="D240" s="5"/>
      <c r="E240" s="4"/>
      <c r="F240" s="3"/>
      <c r="G240" s="7"/>
      <c r="H240" s="7"/>
    </row>
    <row r="241" spans="3:8" x14ac:dyDescent="0.35">
      <c r="C241" s="6"/>
      <c r="D241" s="5"/>
      <c r="E241" s="4"/>
      <c r="F241" s="3"/>
      <c r="G241" s="7"/>
      <c r="H241" s="7"/>
    </row>
    <row r="242" spans="3:8" x14ac:dyDescent="0.35">
      <c r="C242" s="6"/>
      <c r="D242" s="5"/>
      <c r="E242" s="4"/>
      <c r="F242" s="3"/>
      <c r="G242" s="7"/>
      <c r="H242" s="7"/>
    </row>
    <row r="243" spans="3:8" x14ac:dyDescent="0.35">
      <c r="C243" s="6"/>
      <c r="D243" s="5"/>
      <c r="E243" s="4"/>
      <c r="F243" s="3"/>
      <c r="G243" s="7"/>
      <c r="H243" s="7"/>
    </row>
    <row r="244" spans="3:8" x14ac:dyDescent="0.35">
      <c r="C244" s="6"/>
      <c r="D244" s="5"/>
      <c r="E244" s="4"/>
      <c r="F244" s="3"/>
      <c r="G244" s="7"/>
      <c r="H244" s="7"/>
    </row>
    <row r="245" spans="3:8" x14ac:dyDescent="0.35">
      <c r="C245" s="6"/>
      <c r="D245" s="5"/>
      <c r="E245" s="4"/>
      <c r="F245" s="3"/>
      <c r="G245" s="7"/>
      <c r="H245" s="7"/>
    </row>
    <row r="246" spans="3:8" x14ac:dyDescent="0.35">
      <c r="C246" s="6"/>
      <c r="D246" s="5"/>
      <c r="E246" s="4"/>
      <c r="F246" s="3"/>
      <c r="G246" s="7"/>
      <c r="H246" s="7"/>
    </row>
    <row r="247" spans="3:8" x14ac:dyDescent="0.35">
      <c r="C247" s="6"/>
      <c r="D247" s="5"/>
      <c r="E247" s="4"/>
      <c r="F247" s="3"/>
      <c r="G247" s="7"/>
      <c r="H247" s="7"/>
    </row>
    <row r="248" spans="3:8" x14ac:dyDescent="0.35">
      <c r="C248" s="6"/>
      <c r="D248" s="5"/>
      <c r="E248" s="4"/>
      <c r="F248" s="3"/>
      <c r="G248" s="7"/>
      <c r="H248" s="7"/>
    </row>
    <row r="249" spans="3:8" x14ac:dyDescent="0.35">
      <c r="C249" s="6"/>
      <c r="D249" s="5"/>
      <c r="E249" s="4"/>
      <c r="F249" s="3"/>
      <c r="G249" s="7"/>
      <c r="H249" s="7"/>
    </row>
    <row r="250" spans="3:8" x14ac:dyDescent="0.35">
      <c r="C250" s="6"/>
      <c r="D250" s="5"/>
      <c r="E250" s="4"/>
      <c r="F250" s="3"/>
      <c r="G250" s="7"/>
      <c r="H250" s="7"/>
    </row>
    <row r="251" spans="3:8" x14ac:dyDescent="0.35">
      <c r="C251" s="6"/>
      <c r="D251" s="5"/>
      <c r="E251" s="4"/>
      <c r="F251" s="3"/>
      <c r="G251" s="7"/>
      <c r="H251" s="7"/>
    </row>
    <row r="252" spans="3:8" x14ac:dyDescent="0.35">
      <c r="C252" s="6"/>
      <c r="D252" s="5"/>
      <c r="E252" s="4"/>
      <c r="F252" s="3"/>
      <c r="G252" s="7"/>
      <c r="H252" s="7"/>
    </row>
    <row r="253" spans="3:8" x14ac:dyDescent="0.35">
      <c r="C253" s="6"/>
      <c r="D253" s="5"/>
      <c r="E253" s="4"/>
      <c r="F253" s="3"/>
      <c r="G253" s="7"/>
      <c r="H253" s="7"/>
    </row>
    <row r="254" spans="3:8" x14ac:dyDescent="0.35">
      <c r="C254" s="6"/>
      <c r="D254" s="5"/>
      <c r="E254" s="4"/>
      <c r="F254" s="3"/>
      <c r="G254" s="7"/>
      <c r="H254" s="7"/>
    </row>
    <row r="255" spans="3:8" x14ac:dyDescent="0.35">
      <c r="C255" s="6"/>
      <c r="D255" s="5"/>
      <c r="E255" s="4"/>
      <c r="F255" s="3"/>
      <c r="G255" s="7"/>
      <c r="H255" s="7"/>
    </row>
    <row r="256" spans="3:8" x14ac:dyDescent="0.35">
      <c r="C256" s="6"/>
      <c r="D256" s="5"/>
      <c r="E256" s="4"/>
      <c r="F256" s="3"/>
      <c r="G256" s="7"/>
      <c r="H256" s="7"/>
    </row>
    <row r="257" spans="2:8" x14ac:dyDescent="0.35">
      <c r="C257" s="6"/>
      <c r="D257" s="5"/>
      <c r="E257" s="4"/>
      <c r="F257" s="3"/>
      <c r="G257" s="7"/>
      <c r="H257" s="7"/>
    </row>
    <row r="258" spans="2:8" x14ac:dyDescent="0.35">
      <c r="C258" s="6"/>
      <c r="D258" s="5"/>
      <c r="E258" s="4"/>
      <c r="F258" s="3"/>
      <c r="G258" s="7"/>
      <c r="H258" s="7"/>
    </row>
    <row r="259" spans="2:8" x14ac:dyDescent="0.35">
      <c r="B259" s="1" t="str">
        <f t="shared" ref="B259:B290" si="8">IF(D259=" "," ",B258+1)</f>
        <v xml:space="preserve"> </v>
      </c>
      <c r="C259" s="6" t="str">
        <f>IFERROR(IF(Table13453742[[#This Row],[Saldo]]=" "," ",EDATE($C$27-1,Table13453742[[#This Row],[Aflossing]]*12/$C$31))," ")</f>
        <v xml:space="preserve"> </v>
      </c>
      <c r="D259" s="5" t="str">
        <f t="shared" ref="D259:D290" si="9">+IF(D258=" "," ",IF((D258-F258)&gt;1,D258-F258," "))</f>
        <v xml:space="preserve"> </v>
      </c>
      <c r="E259" s="4" t="str">
        <f>IFERROR(IF(D259=" "," ",Table13453742[[#This Row],[Saldo]]*$C$33)," ")</f>
        <v xml:space="preserve"> </v>
      </c>
      <c r="F259" s="3"/>
      <c r="G259" s="7"/>
      <c r="H259" s="7"/>
    </row>
    <row r="260" spans="2:8" x14ac:dyDescent="0.35">
      <c r="B260" s="1" t="str">
        <f t="shared" si="8"/>
        <v xml:space="preserve"> </v>
      </c>
      <c r="C260" s="6" t="str">
        <f>IFERROR(IF(Table13453742[[#This Row],[Saldo]]=" "," ",EDATE($C$27-1,Table13453742[[#This Row],[Aflossing]]*12/$C$31))," ")</f>
        <v xml:space="preserve"> </v>
      </c>
      <c r="D260" s="5" t="str">
        <f t="shared" si="9"/>
        <v xml:space="preserve"> </v>
      </c>
      <c r="E260" s="4" t="str">
        <f>IFERROR(IF(D260=" "," ",Table13453742[[#This Row],[Saldo]]*$C$33)," ")</f>
        <v xml:space="preserve"> </v>
      </c>
      <c r="F260" s="3"/>
      <c r="G260" s="7"/>
      <c r="H260" s="7"/>
    </row>
    <row r="261" spans="2:8" x14ac:dyDescent="0.35">
      <c r="B261" s="1" t="str">
        <f t="shared" si="8"/>
        <v xml:space="preserve"> </v>
      </c>
      <c r="C261" s="6" t="str">
        <f>IFERROR(IF(Table13453742[[#This Row],[Saldo]]=" "," ",EDATE($C$27-1,Table13453742[[#This Row],[Aflossing]]*12/$C$31))," ")</f>
        <v xml:space="preserve"> </v>
      </c>
      <c r="D261" s="5" t="str">
        <f t="shared" si="9"/>
        <v xml:space="preserve"> </v>
      </c>
      <c r="E261" s="4" t="str">
        <f>IFERROR(IF(D261=" "," ",Table13453742[[#This Row],[Saldo]]*$C$33)," ")</f>
        <v xml:space="preserve"> </v>
      </c>
      <c r="F261" s="3"/>
      <c r="G261" s="7"/>
      <c r="H261" s="7"/>
    </row>
    <row r="262" spans="2:8" x14ac:dyDescent="0.35">
      <c r="B262" s="1" t="str">
        <f t="shared" si="8"/>
        <v xml:space="preserve"> </v>
      </c>
      <c r="C262" s="6" t="str">
        <f>IFERROR(IF(Table13453742[[#This Row],[Saldo]]=" "," ",EDATE($C$27-1,Table13453742[[#This Row],[Aflossing]]*12/$C$31))," ")</f>
        <v xml:space="preserve"> </v>
      </c>
      <c r="D262" s="5" t="str">
        <f t="shared" si="9"/>
        <v xml:space="preserve"> </v>
      </c>
      <c r="E262" s="4" t="str">
        <f>IFERROR(IF(D262=" "," ",Table13453742[[#This Row],[Saldo]]*$C$33)," ")</f>
        <v xml:space="preserve"> </v>
      </c>
      <c r="F262" s="3"/>
      <c r="G262" s="7"/>
      <c r="H262" s="7"/>
    </row>
    <row r="263" spans="2:8" x14ac:dyDescent="0.35">
      <c r="B263" s="1" t="str">
        <f t="shared" si="8"/>
        <v xml:space="preserve"> </v>
      </c>
      <c r="C263" s="6" t="str">
        <f>IFERROR(IF(Table13453742[[#This Row],[Saldo]]=" "," ",EDATE($C$27-1,Table13453742[[#This Row],[Aflossing]]*12/$C$31))," ")</f>
        <v xml:space="preserve"> </v>
      </c>
      <c r="D263" s="5" t="str">
        <f t="shared" si="9"/>
        <v xml:space="preserve"> </v>
      </c>
      <c r="E263" s="4" t="str">
        <f>IFERROR(IF(D263=" "," ",Table13453742[[#This Row],[Saldo]]*$C$33)," ")</f>
        <v xml:space="preserve"> </v>
      </c>
      <c r="F263" s="3"/>
      <c r="G263" s="7"/>
      <c r="H263" s="7"/>
    </row>
    <row r="264" spans="2:8" x14ac:dyDescent="0.35">
      <c r="B264" s="1" t="str">
        <f t="shared" si="8"/>
        <v xml:space="preserve"> </v>
      </c>
      <c r="C264" s="6" t="str">
        <f>IFERROR(IF(Table13453742[[#This Row],[Saldo]]=" "," ",EDATE($C$27-1,Table13453742[[#This Row],[Aflossing]]*12/$C$31))," ")</f>
        <v xml:space="preserve"> </v>
      </c>
      <c r="D264" s="5" t="str">
        <f t="shared" si="9"/>
        <v xml:space="preserve"> </v>
      </c>
      <c r="E264" s="4" t="str">
        <f>IFERROR(IF(D264=" "," ",Table13453742[[#This Row],[Saldo]]*$C$33)," ")</f>
        <v xml:space="preserve"> </v>
      </c>
      <c r="F264" s="3"/>
      <c r="G264" s="7"/>
      <c r="H264" s="7"/>
    </row>
    <row r="265" spans="2:8" x14ac:dyDescent="0.35">
      <c r="B265" s="1" t="str">
        <f t="shared" si="8"/>
        <v xml:space="preserve"> </v>
      </c>
      <c r="C265" s="6" t="str">
        <f>IFERROR(IF(Table13453742[[#This Row],[Saldo]]=" "," ",EDATE($C$27-1,Table13453742[[#This Row],[Aflossing]]*12/$C$31))," ")</f>
        <v xml:space="preserve"> </v>
      </c>
      <c r="D265" s="5" t="str">
        <f t="shared" si="9"/>
        <v xml:space="preserve"> </v>
      </c>
      <c r="E265" s="4" t="str">
        <f>IFERROR(IF(D265=" "," ",Table13453742[[#This Row],[Saldo]]*$C$33)," ")</f>
        <v xml:space="preserve"> </v>
      </c>
      <c r="F265" s="3"/>
      <c r="G265" s="7"/>
      <c r="H265" s="7"/>
    </row>
    <row r="266" spans="2:8" x14ac:dyDescent="0.35">
      <c r="B266" s="1" t="str">
        <f t="shared" si="8"/>
        <v xml:space="preserve"> </v>
      </c>
      <c r="C266" s="6" t="str">
        <f>IFERROR(IF(Table13453742[[#This Row],[Saldo]]=" "," ",EDATE($C$27-1,Table13453742[[#This Row],[Aflossing]]*12/$C$31))," ")</f>
        <v xml:space="preserve"> </v>
      </c>
      <c r="D266" s="5" t="str">
        <f t="shared" si="9"/>
        <v xml:space="preserve"> </v>
      </c>
      <c r="E266" s="4" t="str">
        <f>IFERROR(IF(D266=" "," ",Table13453742[[#This Row],[Saldo]]*$C$33)," ")</f>
        <v xml:space="preserve"> </v>
      </c>
      <c r="F266" s="3"/>
      <c r="G266" s="7"/>
      <c r="H266" s="7"/>
    </row>
    <row r="267" spans="2:8" x14ac:dyDescent="0.35">
      <c r="B267" s="1" t="str">
        <f t="shared" si="8"/>
        <v xml:space="preserve"> </v>
      </c>
      <c r="C267" s="6" t="str">
        <f>IFERROR(IF(Table13453742[[#This Row],[Saldo]]=" "," ",EDATE($C$27-1,Table13453742[[#This Row],[Aflossing]]*12/$C$31))," ")</f>
        <v xml:space="preserve"> </v>
      </c>
      <c r="D267" s="5" t="str">
        <f t="shared" si="9"/>
        <v xml:space="preserve"> </v>
      </c>
      <c r="E267" s="4" t="str">
        <f>IFERROR(IF(D267=" "," ",Table13453742[[#This Row],[Saldo]]*$C$33)," ")</f>
        <v xml:space="preserve"> </v>
      </c>
      <c r="F267" s="3"/>
      <c r="G267" s="7"/>
      <c r="H267" s="7"/>
    </row>
    <row r="268" spans="2:8" x14ac:dyDescent="0.35">
      <c r="B268" s="1" t="str">
        <f t="shared" si="8"/>
        <v xml:space="preserve"> </v>
      </c>
      <c r="C268" s="6" t="str">
        <f>IFERROR(IF(Table13453742[[#This Row],[Saldo]]=" "," ",EDATE($C$27-1,Table13453742[[#This Row],[Aflossing]]*12/$C$31))," ")</f>
        <v xml:space="preserve"> </v>
      </c>
      <c r="D268" s="5" t="str">
        <f t="shared" si="9"/>
        <v xml:space="preserve"> </v>
      </c>
      <c r="E268" s="4" t="str">
        <f>IFERROR(IF(D268=" "," ",Table13453742[[#This Row],[Saldo]]*$C$33)," ")</f>
        <v xml:space="preserve"> </v>
      </c>
      <c r="F268" s="3"/>
      <c r="G268" s="7"/>
      <c r="H268" s="7"/>
    </row>
    <row r="269" spans="2:8" x14ac:dyDescent="0.35">
      <c r="B269" s="1" t="str">
        <f t="shared" si="8"/>
        <v xml:space="preserve"> </v>
      </c>
      <c r="C269" s="6" t="str">
        <f>IFERROR(IF(Table13453742[[#This Row],[Saldo]]=" "," ",EDATE($C$27-1,Table13453742[[#This Row],[Aflossing]]*12/$C$31))," ")</f>
        <v xml:space="preserve"> </v>
      </c>
      <c r="D269" s="5" t="str">
        <f t="shared" si="9"/>
        <v xml:space="preserve"> </v>
      </c>
      <c r="E269" s="4" t="str">
        <f>IFERROR(IF(D269=" "," ",Table13453742[[#This Row],[Saldo]]*$C$33)," ")</f>
        <v xml:space="preserve"> </v>
      </c>
      <c r="F269" s="3"/>
      <c r="G269" s="7"/>
      <c r="H269" s="7"/>
    </row>
    <row r="270" spans="2:8" x14ac:dyDescent="0.35">
      <c r="B270" s="1" t="str">
        <f t="shared" si="8"/>
        <v xml:space="preserve"> </v>
      </c>
      <c r="C270" s="6" t="str">
        <f>IFERROR(IF(Table13453742[[#This Row],[Saldo]]=" "," ",EDATE($C$27-1,Table13453742[[#This Row],[Aflossing]]*12/$C$31))," ")</f>
        <v xml:space="preserve"> </v>
      </c>
      <c r="D270" s="5" t="str">
        <f t="shared" si="9"/>
        <v xml:space="preserve"> </v>
      </c>
      <c r="E270" s="4" t="str">
        <f>IFERROR(IF(D270=" "," ",Table13453742[[#This Row],[Saldo]]*$C$33)," ")</f>
        <v xml:space="preserve"> </v>
      </c>
      <c r="F270" s="3"/>
      <c r="G270" s="7"/>
      <c r="H270" s="7"/>
    </row>
    <row r="271" spans="2:8" x14ac:dyDescent="0.35">
      <c r="B271" s="1" t="str">
        <f t="shared" si="8"/>
        <v xml:space="preserve"> </v>
      </c>
      <c r="C271" s="6" t="str">
        <f>IFERROR(IF(Table13453742[[#This Row],[Saldo]]=" "," ",EDATE($C$27-1,Table13453742[[#This Row],[Aflossing]]*12/$C$31))," ")</f>
        <v xml:space="preserve"> </v>
      </c>
      <c r="D271" s="5" t="str">
        <f t="shared" si="9"/>
        <v xml:space="preserve"> </v>
      </c>
      <c r="E271" s="4" t="str">
        <f>IFERROR(IF(D271=" "," ",Table13453742[[#This Row],[Saldo]]*$C$33)," ")</f>
        <v xml:space="preserve"> </v>
      </c>
      <c r="F271" s="3"/>
      <c r="G271" s="7"/>
      <c r="H271" s="7"/>
    </row>
    <row r="272" spans="2:8" x14ac:dyDescent="0.35">
      <c r="B272" s="1" t="str">
        <f t="shared" si="8"/>
        <v xml:space="preserve"> </v>
      </c>
      <c r="C272" s="6" t="str">
        <f>IFERROR(IF(Table13453742[[#This Row],[Saldo]]=" "," ",EDATE($C$27-1,Table13453742[[#This Row],[Aflossing]]*12/$C$31))," ")</f>
        <v xml:space="preserve"> </v>
      </c>
      <c r="D272" s="5" t="str">
        <f t="shared" si="9"/>
        <v xml:space="preserve"> </v>
      </c>
      <c r="E272" s="4" t="str">
        <f>IFERROR(IF(D272=" "," ",Table13453742[[#This Row],[Saldo]]*$C$33)," ")</f>
        <v xml:space="preserve"> </v>
      </c>
      <c r="F272" s="3"/>
      <c r="G272" s="7"/>
      <c r="H272" s="7"/>
    </row>
    <row r="273" spans="2:8" x14ac:dyDescent="0.35">
      <c r="B273" s="1" t="str">
        <f t="shared" si="8"/>
        <v xml:space="preserve"> </v>
      </c>
      <c r="C273" s="6" t="str">
        <f>IFERROR(IF(Table13453742[[#This Row],[Saldo]]=" "," ",EDATE($C$27-1,Table13453742[[#This Row],[Aflossing]]*12/$C$31))," ")</f>
        <v xml:space="preserve"> </v>
      </c>
      <c r="D273" s="5" t="str">
        <f t="shared" si="9"/>
        <v xml:space="preserve"> </v>
      </c>
      <c r="E273" s="4" t="str">
        <f>IFERROR(IF(D273=" "," ",Table13453742[[#This Row],[Saldo]]*$C$33)," ")</f>
        <v xml:space="preserve"> </v>
      </c>
      <c r="F273" s="3"/>
      <c r="G273" s="7"/>
      <c r="H273" s="7"/>
    </row>
    <row r="274" spans="2:8" x14ac:dyDescent="0.35">
      <c r="B274" s="1" t="str">
        <f t="shared" si="8"/>
        <v xml:space="preserve"> </v>
      </c>
      <c r="C274" s="6" t="str">
        <f>IFERROR(IF(Table13453742[[#This Row],[Saldo]]=" "," ",EDATE($C$27-1,Table13453742[[#This Row],[Aflossing]]*12/$C$31))," ")</f>
        <v xml:space="preserve"> </v>
      </c>
      <c r="D274" s="5" t="str">
        <f t="shared" si="9"/>
        <v xml:space="preserve"> </v>
      </c>
      <c r="E274" s="4" t="str">
        <f>IFERROR(IF(D274=" "," ",Table13453742[[#This Row],[Saldo]]*$C$33)," ")</f>
        <v xml:space="preserve"> </v>
      </c>
      <c r="F274" s="3"/>
      <c r="G274" s="7"/>
      <c r="H274" s="7"/>
    </row>
    <row r="275" spans="2:8" x14ac:dyDescent="0.35">
      <c r="B275" s="1" t="str">
        <f t="shared" si="8"/>
        <v xml:space="preserve"> </v>
      </c>
      <c r="C275" s="6" t="str">
        <f>IFERROR(IF(Table13453742[[#This Row],[Saldo]]=" "," ",EDATE($C$27-1,Table13453742[[#This Row],[Aflossing]]*12/$C$31))," ")</f>
        <v xml:space="preserve"> </v>
      </c>
      <c r="D275" s="5" t="str">
        <f t="shared" si="9"/>
        <v xml:space="preserve"> </v>
      </c>
      <c r="E275" s="4" t="str">
        <f>IFERROR(IF(D275=" "," ",Table13453742[[#This Row],[Saldo]]*$C$33)," ")</f>
        <v xml:space="preserve"> </v>
      </c>
      <c r="F275" s="3"/>
      <c r="G275" s="7"/>
      <c r="H275" s="7"/>
    </row>
    <row r="276" spans="2:8" x14ac:dyDescent="0.35">
      <c r="B276" s="1" t="str">
        <f t="shared" si="8"/>
        <v xml:space="preserve"> </v>
      </c>
      <c r="C276" s="6" t="str">
        <f>IFERROR(IF(Table13453742[[#This Row],[Saldo]]=" "," ",EDATE($C$27-1,Table13453742[[#This Row],[Aflossing]]*12/$C$31))," ")</f>
        <v xml:space="preserve"> </v>
      </c>
      <c r="D276" s="5" t="str">
        <f t="shared" si="9"/>
        <v xml:space="preserve"> </v>
      </c>
      <c r="E276" s="4" t="str">
        <f>IFERROR(IF(D276=" "," ",Table13453742[[#This Row],[Saldo]]*$C$33)," ")</f>
        <v xml:space="preserve"> </v>
      </c>
      <c r="F276" s="3"/>
      <c r="G276" s="7"/>
      <c r="H276" s="7"/>
    </row>
    <row r="277" spans="2:8" x14ac:dyDescent="0.35">
      <c r="B277" s="1" t="str">
        <f t="shared" si="8"/>
        <v xml:space="preserve"> </v>
      </c>
      <c r="C277" s="6" t="str">
        <f>IFERROR(IF(Table13453742[[#This Row],[Saldo]]=" "," ",EDATE($C$27-1,Table13453742[[#This Row],[Aflossing]]*12/$C$31))," ")</f>
        <v xml:space="preserve"> </v>
      </c>
      <c r="D277" s="5" t="str">
        <f t="shared" si="9"/>
        <v xml:space="preserve"> </v>
      </c>
      <c r="E277" s="4" t="str">
        <f>IFERROR(IF(D277=" "," ",Table13453742[[#This Row],[Saldo]]*$C$33)," ")</f>
        <v xml:space="preserve"> </v>
      </c>
      <c r="F277" s="3"/>
      <c r="G277" s="7"/>
      <c r="H277" s="7"/>
    </row>
    <row r="278" spans="2:8" x14ac:dyDescent="0.35">
      <c r="B278" s="1" t="str">
        <f t="shared" si="8"/>
        <v xml:space="preserve"> </v>
      </c>
      <c r="C278" s="6" t="str">
        <f>IFERROR(IF(Table13453742[[#This Row],[Saldo]]=" "," ",EDATE($C$27-1,Table13453742[[#This Row],[Aflossing]]*12/$C$31))," ")</f>
        <v xml:space="preserve"> </v>
      </c>
      <c r="D278" s="5" t="str">
        <f t="shared" si="9"/>
        <v xml:space="preserve"> </v>
      </c>
      <c r="E278" s="4" t="str">
        <f>IFERROR(IF(D278=" "," ",Table13453742[[#This Row],[Saldo]]*$C$33)," ")</f>
        <v xml:space="preserve"> </v>
      </c>
      <c r="F278" s="3"/>
      <c r="G278" s="7"/>
      <c r="H278" s="7"/>
    </row>
    <row r="279" spans="2:8" x14ac:dyDescent="0.35">
      <c r="B279" s="1" t="str">
        <f t="shared" si="8"/>
        <v xml:space="preserve"> </v>
      </c>
      <c r="C279" s="6" t="str">
        <f>IFERROR(IF(Table13453742[[#This Row],[Saldo]]=" "," ",EDATE($C$27-1,Table13453742[[#This Row],[Aflossing]]*12/$C$31))," ")</f>
        <v xml:space="preserve"> </v>
      </c>
      <c r="D279" s="5" t="str">
        <f t="shared" si="9"/>
        <v xml:space="preserve"> </v>
      </c>
      <c r="E279" s="4" t="str">
        <f>IFERROR(IF(D279=" "," ",Table13453742[[#This Row],[Saldo]]*$C$33)," ")</f>
        <v xml:space="preserve"> </v>
      </c>
      <c r="F279" s="3"/>
      <c r="G279" s="7"/>
      <c r="H279" s="7"/>
    </row>
    <row r="280" spans="2:8" x14ac:dyDescent="0.35">
      <c r="B280" s="1" t="str">
        <f t="shared" si="8"/>
        <v xml:space="preserve"> </v>
      </c>
      <c r="C280" s="6" t="str">
        <f>IFERROR(IF(Table13453742[[#This Row],[Saldo]]=" "," ",EDATE($C$27-1,Table13453742[[#This Row],[Aflossing]]*12/$C$31))," ")</f>
        <v xml:space="preserve"> </v>
      </c>
      <c r="D280" s="5" t="str">
        <f t="shared" si="9"/>
        <v xml:space="preserve"> </v>
      </c>
      <c r="E280" s="4" t="str">
        <f>IFERROR(IF(D280=" "," ",Table13453742[[#This Row],[Saldo]]*$C$33)," ")</f>
        <v xml:space="preserve"> </v>
      </c>
      <c r="F280" s="3"/>
      <c r="G280" s="7"/>
      <c r="H280" s="7"/>
    </row>
    <row r="281" spans="2:8" x14ac:dyDescent="0.35">
      <c r="B281" s="1" t="str">
        <f t="shared" si="8"/>
        <v xml:space="preserve"> </v>
      </c>
      <c r="C281" s="6" t="str">
        <f>IFERROR(IF(Table13453742[[#This Row],[Saldo]]=" "," ",EDATE($C$27-1,Table13453742[[#This Row],[Aflossing]]*12/$C$31))," ")</f>
        <v xml:space="preserve"> </v>
      </c>
      <c r="D281" s="5" t="str">
        <f t="shared" si="9"/>
        <v xml:space="preserve"> </v>
      </c>
      <c r="E281" s="4" t="str">
        <f>IFERROR(IF(D281=" "," ",Table13453742[[#This Row],[Saldo]]*$C$33)," ")</f>
        <v xml:space="preserve"> </v>
      </c>
      <c r="F281" s="3"/>
      <c r="G281" s="7"/>
      <c r="H281" s="7"/>
    </row>
    <row r="282" spans="2:8" x14ac:dyDescent="0.35">
      <c r="B282" s="1" t="str">
        <f t="shared" si="8"/>
        <v xml:space="preserve"> </v>
      </c>
      <c r="C282" s="6" t="str">
        <f>IFERROR(IF(Table13453742[[#This Row],[Saldo]]=" "," ",EDATE($C$27-1,Table13453742[[#This Row],[Aflossing]]*12/$C$31))," ")</f>
        <v xml:space="preserve"> </v>
      </c>
      <c r="D282" s="5" t="str">
        <f t="shared" si="9"/>
        <v xml:space="preserve"> </v>
      </c>
      <c r="E282" s="4" t="str">
        <f>IFERROR(IF(D282=" "," ",Table13453742[[#This Row],[Saldo]]*$C$33)," ")</f>
        <v xml:space="preserve"> </v>
      </c>
      <c r="F282" s="3"/>
      <c r="G282" s="7"/>
      <c r="H282" s="7"/>
    </row>
    <row r="283" spans="2:8" x14ac:dyDescent="0.35">
      <c r="B283" s="1" t="str">
        <f t="shared" si="8"/>
        <v xml:space="preserve"> </v>
      </c>
      <c r="C283" s="6" t="str">
        <f>IFERROR(IF(Table13453742[[#This Row],[Saldo]]=" "," ",EDATE($C$27-1,Table13453742[[#This Row],[Aflossing]]*12/$C$31))," ")</f>
        <v xml:space="preserve"> </v>
      </c>
      <c r="D283" s="5" t="str">
        <f t="shared" si="9"/>
        <v xml:space="preserve"> </v>
      </c>
      <c r="E283" s="4" t="str">
        <f>IFERROR(IF(D283=" "," ",Table13453742[[#This Row],[Saldo]]*$C$33)," ")</f>
        <v xml:space="preserve"> </v>
      </c>
      <c r="F283" s="3"/>
      <c r="G283" s="7"/>
      <c r="H283" s="7"/>
    </row>
    <row r="284" spans="2:8" x14ac:dyDescent="0.35">
      <c r="B284" s="1" t="str">
        <f t="shared" si="8"/>
        <v xml:space="preserve"> </v>
      </c>
      <c r="C284" s="6" t="str">
        <f>IFERROR(IF(Table13453742[[#This Row],[Saldo]]=" "," ",EDATE($C$27-1,Table13453742[[#This Row],[Aflossing]]*12/$C$31))," ")</f>
        <v xml:space="preserve"> </v>
      </c>
      <c r="D284" s="5" t="str">
        <f t="shared" si="9"/>
        <v xml:space="preserve"> </v>
      </c>
      <c r="E284" s="4" t="str">
        <f>IFERROR(IF(D284=" "," ",Table13453742[[#This Row],[Saldo]]*$C$33)," ")</f>
        <v xml:space="preserve"> </v>
      </c>
      <c r="F284" s="3"/>
      <c r="G284" s="7"/>
      <c r="H284" s="7"/>
    </row>
    <row r="285" spans="2:8" x14ac:dyDescent="0.35">
      <c r="B285" s="1" t="str">
        <f t="shared" si="8"/>
        <v xml:space="preserve"> </v>
      </c>
      <c r="C285" s="6" t="str">
        <f>IFERROR(IF(Table13453742[[#This Row],[Saldo]]=" "," ",EDATE($C$27-1,Table13453742[[#This Row],[Aflossing]]*12/$C$31))," ")</f>
        <v xml:space="preserve"> </v>
      </c>
      <c r="D285" s="5" t="str">
        <f t="shared" si="9"/>
        <v xml:space="preserve"> </v>
      </c>
      <c r="E285" s="4" t="str">
        <f>IFERROR(IF(D285=" "," ",Table13453742[[#This Row],[Saldo]]*$C$33)," ")</f>
        <v xml:space="preserve"> </v>
      </c>
      <c r="F285" s="3"/>
      <c r="G285" s="7"/>
      <c r="H285" s="7"/>
    </row>
    <row r="286" spans="2:8" x14ac:dyDescent="0.35">
      <c r="B286" s="1" t="str">
        <f t="shared" si="8"/>
        <v xml:space="preserve"> </v>
      </c>
      <c r="C286" s="6" t="str">
        <f>IFERROR(IF(Table13453742[[#This Row],[Saldo]]=" "," ",EDATE($C$27-1,Table13453742[[#This Row],[Aflossing]]*12/$C$31))," ")</f>
        <v xml:space="preserve"> </v>
      </c>
      <c r="D286" s="5" t="str">
        <f t="shared" si="9"/>
        <v xml:space="preserve"> </v>
      </c>
      <c r="E286" s="4" t="str">
        <f>IFERROR(IF(D286=" "," ",Table13453742[[#This Row],[Saldo]]*$C$33)," ")</f>
        <v xml:space="preserve"> </v>
      </c>
      <c r="F286" s="3"/>
      <c r="G286" s="7"/>
      <c r="H286" s="7"/>
    </row>
    <row r="287" spans="2:8" x14ac:dyDescent="0.35">
      <c r="B287" s="1" t="str">
        <f t="shared" si="8"/>
        <v xml:space="preserve"> </v>
      </c>
      <c r="C287" s="6" t="str">
        <f>IFERROR(IF(Table13453742[[#This Row],[Saldo]]=" "," ",EDATE($C$27-1,Table13453742[[#This Row],[Aflossing]]*12/$C$31))," ")</f>
        <v xml:space="preserve"> </v>
      </c>
      <c r="D287" s="5" t="str">
        <f t="shared" si="9"/>
        <v xml:space="preserve"> </v>
      </c>
      <c r="E287" s="4" t="str">
        <f>IFERROR(IF(D287=" "," ",Table13453742[[#This Row],[Saldo]]*$C$33)," ")</f>
        <v xml:space="preserve"> </v>
      </c>
      <c r="F287" s="3"/>
      <c r="G287" s="7"/>
      <c r="H287" s="7"/>
    </row>
    <row r="288" spans="2:8" x14ac:dyDescent="0.35">
      <c r="B288" s="1" t="str">
        <f t="shared" si="8"/>
        <v xml:space="preserve"> </v>
      </c>
      <c r="C288" s="6" t="str">
        <f>IFERROR(IF(Table13453742[[#This Row],[Saldo]]=" "," ",EDATE($C$27-1,Table13453742[[#This Row],[Aflossing]]*12/$C$31))," ")</f>
        <v xml:space="preserve"> </v>
      </c>
      <c r="D288" s="5" t="str">
        <f t="shared" si="9"/>
        <v xml:space="preserve"> </v>
      </c>
      <c r="E288" s="4" t="str">
        <f>IFERROR(IF(D288=" "," ",Table13453742[[#This Row],[Saldo]]*$C$33)," ")</f>
        <v xml:space="preserve"> </v>
      </c>
      <c r="F288" s="3"/>
      <c r="G288" s="7"/>
      <c r="H288" s="7"/>
    </row>
    <row r="289" spans="2:8" x14ac:dyDescent="0.35">
      <c r="B289" s="1" t="str">
        <f t="shared" si="8"/>
        <v xml:space="preserve"> </v>
      </c>
      <c r="C289" s="6" t="str">
        <f>IFERROR(IF(Table13453742[[#This Row],[Saldo]]=" "," ",EDATE($C$27-1,Table13453742[[#This Row],[Aflossing]]*12/$C$31))," ")</f>
        <v xml:space="preserve"> </v>
      </c>
      <c r="D289" s="5" t="str">
        <f t="shared" si="9"/>
        <v xml:space="preserve"> </v>
      </c>
      <c r="E289" s="4" t="str">
        <f>IFERROR(IF(D289=" "," ",Table13453742[[#This Row],[Saldo]]*$C$33)," ")</f>
        <v xml:space="preserve"> </v>
      </c>
      <c r="F289" s="3"/>
      <c r="G289" s="7"/>
      <c r="H289" s="7"/>
    </row>
    <row r="290" spans="2:8" x14ac:dyDescent="0.35">
      <c r="B290" s="1" t="str">
        <f t="shared" si="8"/>
        <v xml:space="preserve"> </v>
      </c>
      <c r="C290" s="6" t="str">
        <f>IFERROR(IF(Table13453742[[#This Row],[Saldo]]=" "," ",EDATE($C$27-1,Table13453742[[#This Row],[Aflossing]]*12/$C$31))," ")</f>
        <v xml:space="preserve"> </v>
      </c>
      <c r="D290" s="5" t="str">
        <f t="shared" si="9"/>
        <v xml:space="preserve"> </v>
      </c>
      <c r="E290" s="4" t="str">
        <f>IFERROR(IF(D290=" "," ",Table13453742[[#This Row],[Saldo]]*$C$33)," ")</f>
        <v xml:space="preserve"> </v>
      </c>
      <c r="F290" s="3"/>
      <c r="G290" s="7"/>
      <c r="H290" s="7"/>
    </row>
    <row r="291" spans="2:8" x14ac:dyDescent="0.35">
      <c r="B291" s="1" t="str">
        <f t="shared" ref="B291:B322" si="10">IF(D291=" "," ",B290+1)</f>
        <v xml:space="preserve"> </v>
      </c>
      <c r="C291" s="6" t="str">
        <f>IFERROR(IF(Table13453742[[#This Row],[Saldo]]=" "," ",EDATE($C$27-1,Table13453742[[#This Row],[Aflossing]]*12/$C$31))," ")</f>
        <v xml:space="preserve"> </v>
      </c>
      <c r="D291" s="5" t="str">
        <f t="shared" ref="D291:D322" si="11">+IF(D290=" "," ",IF((D290-F290)&gt;1,D290-F290," "))</f>
        <v xml:space="preserve"> </v>
      </c>
      <c r="E291" s="4" t="str">
        <f>IFERROR(IF(D291=" "," ",Table13453742[[#This Row],[Saldo]]*$C$33)," ")</f>
        <v xml:space="preserve"> </v>
      </c>
      <c r="F291" s="3"/>
      <c r="G291" s="7"/>
      <c r="H291" s="7"/>
    </row>
    <row r="292" spans="2:8" x14ac:dyDescent="0.35">
      <c r="B292" s="1" t="str">
        <f t="shared" si="10"/>
        <v xml:space="preserve"> </v>
      </c>
      <c r="C292" s="6" t="str">
        <f>IFERROR(IF(Table13453742[[#This Row],[Saldo]]=" "," ",EDATE($C$27-1,Table13453742[[#This Row],[Aflossing]]*12/$C$31))," ")</f>
        <v xml:space="preserve"> </v>
      </c>
      <c r="D292" s="5" t="str">
        <f t="shared" si="11"/>
        <v xml:space="preserve"> </v>
      </c>
      <c r="E292" s="4" t="str">
        <f>IFERROR(IF(D292=" "," ",Table13453742[[#This Row],[Saldo]]*$C$33)," ")</f>
        <v xml:space="preserve"> </v>
      </c>
      <c r="F292" s="3"/>
      <c r="G292" s="7"/>
      <c r="H292" s="7"/>
    </row>
    <row r="293" spans="2:8" x14ac:dyDescent="0.35">
      <c r="B293" s="1" t="str">
        <f t="shared" si="10"/>
        <v xml:space="preserve"> </v>
      </c>
      <c r="C293" s="6" t="str">
        <f>IFERROR(IF(Table13453742[[#This Row],[Saldo]]=" "," ",EDATE($C$27-1,Table13453742[[#This Row],[Aflossing]]*12/$C$31))," ")</f>
        <v xml:space="preserve"> </v>
      </c>
      <c r="D293" s="5" t="str">
        <f t="shared" si="11"/>
        <v xml:space="preserve"> </v>
      </c>
      <c r="E293" s="4" t="str">
        <f>IFERROR(IF(D293=" "," ",Table13453742[[#This Row],[Saldo]]*$C$33)," ")</f>
        <v xml:space="preserve"> </v>
      </c>
      <c r="F293" s="3"/>
      <c r="G293" s="7"/>
      <c r="H293" s="7"/>
    </row>
    <row r="294" spans="2:8" x14ac:dyDescent="0.35">
      <c r="B294" s="1" t="str">
        <f t="shared" si="10"/>
        <v xml:space="preserve"> </v>
      </c>
      <c r="C294" s="6" t="str">
        <f>IFERROR(IF(Table13453742[[#This Row],[Saldo]]=" "," ",EDATE($C$27-1,Table13453742[[#This Row],[Aflossing]]*12/$C$31))," ")</f>
        <v xml:space="preserve"> </v>
      </c>
      <c r="D294" s="5" t="str">
        <f t="shared" si="11"/>
        <v xml:space="preserve"> </v>
      </c>
      <c r="E294" s="4" t="str">
        <f>IFERROR(IF(D294=" "," ",Table13453742[[#This Row],[Saldo]]*$C$33)," ")</f>
        <v xml:space="preserve"> </v>
      </c>
      <c r="F294" s="3"/>
      <c r="G294" s="7"/>
      <c r="H294" s="7"/>
    </row>
    <row r="295" spans="2:8" x14ac:dyDescent="0.35">
      <c r="B295" s="1" t="str">
        <f t="shared" si="10"/>
        <v xml:space="preserve"> </v>
      </c>
      <c r="C295" s="6" t="str">
        <f>IFERROR(IF(Table13453742[[#This Row],[Saldo]]=" "," ",EDATE($C$27-1,Table13453742[[#This Row],[Aflossing]]*12/$C$31))," ")</f>
        <v xml:space="preserve"> </v>
      </c>
      <c r="D295" s="5" t="str">
        <f t="shared" si="11"/>
        <v xml:space="preserve"> </v>
      </c>
      <c r="E295" s="4" t="str">
        <f>IFERROR(IF(D295=" "," ",Table13453742[[#This Row],[Saldo]]*$C$33)," ")</f>
        <v xml:space="preserve"> </v>
      </c>
      <c r="F295" s="3"/>
      <c r="G295" s="7"/>
      <c r="H295" s="7"/>
    </row>
    <row r="296" spans="2:8" x14ac:dyDescent="0.35">
      <c r="B296" s="1" t="str">
        <f t="shared" si="10"/>
        <v xml:space="preserve"> </v>
      </c>
      <c r="C296" s="6" t="str">
        <f>IFERROR(IF(Table13453742[[#This Row],[Saldo]]=" "," ",EDATE($C$27-1,Table13453742[[#This Row],[Aflossing]]*12/$C$31))," ")</f>
        <v xml:space="preserve"> </v>
      </c>
      <c r="D296" s="5" t="str">
        <f t="shared" si="11"/>
        <v xml:space="preserve"> </v>
      </c>
      <c r="E296" s="4" t="str">
        <f>IFERROR(IF(D296=" "," ",Table13453742[[#This Row],[Saldo]]*$C$33)," ")</f>
        <v xml:space="preserve"> </v>
      </c>
      <c r="F296" s="3"/>
      <c r="G296" s="7"/>
      <c r="H296" s="7"/>
    </row>
    <row r="297" spans="2:8" x14ac:dyDescent="0.35">
      <c r="B297" s="1" t="str">
        <f t="shared" si="10"/>
        <v xml:space="preserve"> </v>
      </c>
      <c r="C297" s="6" t="str">
        <f>IFERROR(IF(Table13453742[[#This Row],[Saldo]]=" "," ",EDATE($C$27-1,Table13453742[[#This Row],[Aflossing]]*12/$C$31))," ")</f>
        <v xml:space="preserve"> </v>
      </c>
      <c r="D297" s="5" t="str">
        <f t="shared" si="11"/>
        <v xml:space="preserve"> </v>
      </c>
      <c r="E297" s="4" t="str">
        <f>IFERROR(IF(D297=" "," ",Table13453742[[#This Row],[Saldo]]*$C$33)," ")</f>
        <v xml:space="preserve"> </v>
      </c>
      <c r="F297" s="3"/>
      <c r="G297" s="7"/>
      <c r="H297" s="7"/>
    </row>
    <row r="298" spans="2:8" x14ac:dyDescent="0.35">
      <c r="B298" s="1" t="str">
        <f t="shared" si="10"/>
        <v xml:space="preserve"> </v>
      </c>
      <c r="C298" s="6" t="str">
        <f>IFERROR(IF(Table13453742[[#This Row],[Saldo]]=" "," ",EDATE($C$27-1,Table13453742[[#This Row],[Aflossing]]*12/$C$31))," ")</f>
        <v xml:space="preserve"> </v>
      </c>
      <c r="D298" s="5" t="str">
        <f t="shared" si="11"/>
        <v xml:space="preserve"> </v>
      </c>
      <c r="E298" s="4" t="str">
        <f>IFERROR(IF(D298=" "," ",Table13453742[[#This Row],[Saldo]]*$C$33)," ")</f>
        <v xml:space="preserve"> </v>
      </c>
      <c r="F298" s="3"/>
      <c r="G298" s="7"/>
      <c r="H298" s="7"/>
    </row>
    <row r="299" spans="2:8" x14ac:dyDescent="0.35">
      <c r="B299" s="1" t="str">
        <f t="shared" si="10"/>
        <v xml:space="preserve"> </v>
      </c>
      <c r="C299" s="6" t="str">
        <f>IFERROR(IF(Table13453742[[#This Row],[Saldo]]=" "," ",EDATE($C$27-1,Table13453742[[#This Row],[Aflossing]]*12/$C$31))," ")</f>
        <v xml:space="preserve"> </v>
      </c>
      <c r="D299" s="5" t="str">
        <f t="shared" si="11"/>
        <v xml:space="preserve"> </v>
      </c>
      <c r="E299" s="4" t="str">
        <f>IFERROR(IF(D299=" "," ",Table13453742[[#This Row],[Saldo]]*$C$33)," ")</f>
        <v xml:space="preserve"> </v>
      </c>
      <c r="F299" s="3"/>
      <c r="G299" s="7"/>
      <c r="H299" s="7"/>
    </row>
    <row r="300" spans="2:8" x14ac:dyDescent="0.35">
      <c r="B300" s="1" t="str">
        <f t="shared" si="10"/>
        <v xml:space="preserve"> </v>
      </c>
      <c r="C300" s="6" t="str">
        <f>IFERROR(IF(Table13453742[[#This Row],[Saldo]]=" "," ",EDATE($C$27-1,Table13453742[[#This Row],[Aflossing]]*12/$C$31))," ")</f>
        <v xml:space="preserve"> </v>
      </c>
      <c r="D300" s="5" t="str">
        <f t="shared" si="11"/>
        <v xml:space="preserve"> </v>
      </c>
      <c r="E300" s="4" t="str">
        <f>IFERROR(IF(D300=" "," ",Table13453742[[#This Row],[Saldo]]*$C$33)," ")</f>
        <v xml:space="preserve"> </v>
      </c>
      <c r="F300" s="3"/>
      <c r="G300" s="7"/>
      <c r="H300" s="7"/>
    </row>
    <row r="301" spans="2:8" x14ac:dyDescent="0.35">
      <c r="B301" s="1" t="str">
        <f t="shared" si="10"/>
        <v xml:space="preserve"> </v>
      </c>
      <c r="C301" s="6" t="str">
        <f>IFERROR(IF(Table13453742[[#This Row],[Saldo]]=" "," ",EDATE($C$27-1,Table13453742[[#This Row],[Aflossing]]*12/$C$31))," ")</f>
        <v xml:space="preserve"> </v>
      </c>
      <c r="D301" s="5" t="str">
        <f t="shared" si="11"/>
        <v xml:space="preserve"> </v>
      </c>
      <c r="E301" s="4" t="str">
        <f>IFERROR(IF(D301=" "," ",Table13453742[[#This Row],[Saldo]]*$C$33)," ")</f>
        <v xml:space="preserve"> </v>
      </c>
      <c r="F301" s="3"/>
      <c r="G301" s="7"/>
      <c r="H301" s="7"/>
    </row>
    <row r="302" spans="2:8" x14ac:dyDescent="0.35">
      <c r="B302" s="1" t="str">
        <f t="shared" si="10"/>
        <v xml:space="preserve"> </v>
      </c>
      <c r="C302" s="6" t="str">
        <f>IFERROR(IF(Table13453742[[#This Row],[Saldo]]=" "," ",EDATE($C$27-1,Table13453742[[#This Row],[Aflossing]]*12/$C$31))," ")</f>
        <v xml:space="preserve"> </v>
      </c>
      <c r="D302" s="5" t="str">
        <f t="shared" si="11"/>
        <v xml:space="preserve"> </v>
      </c>
      <c r="E302" s="4" t="str">
        <f>IFERROR(IF(D302=" "," ",Table13453742[[#This Row],[Saldo]]*$C$33)," ")</f>
        <v xml:space="preserve"> </v>
      </c>
      <c r="F302" s="3"/>
      <c r="G302" s="7"/>
      <c r="H302" s="7"/>
    </row>
    <row r="303" spans="2:8" x14ac:dyDescent="0.35">
      <c r="B303" s="1" t="str">
        <f t="shared" si="10"/>
        <v xml:space="preserve"> </v>
      </c>
      <c r="C303" s="6" t="str">
        <f>IFERROR(IF(Table13453742[[#This Row],[Saldo]]=" "," ",EDATE($C$27-1,Table13453742[[#This Row],[Aflossing]]*12/$C$31))," ")</f>
        <v xml:space="preserve"> </v>
      </c>
      <c r="D303" s="5" t="str">
        <f t="shared" si="11"/>
        <v xml:space="preserve"> </v>
      </c>
      <c r="E303" s="4" t="str">
        <f>IFERROR(IF(D303=" "," ",Table13453742[[#This Row],[Saldo]]*$C$33)," ")</f>
        <v xml:space="preserve"> </v>
      </c>
      <c r="F303" s="3"/>
      <c r="G303" s="7"/>
      <c r="H303" s="7"/>
    </row>
    <row r="304" spans="2:8" x14ac:dyDescent="0.35">
      <c r="B304" s="1" t="str">
        <f t="shared" si="10"/>
        <v xml:space="preserve"> </v>
      </c>
      <c r="C304" s="6" t="str">
        <f>IFERROR(IF(Table13453742[[#This Row],[Saldo]]=" "," ",EDATE($C$27-1,Table13453742[[#This Row],[Aflossing]]*12/$C$31))," ")</f>
        <v xml:space="preserve"> </v>
      </c>
      <c r="D304" s="5" t="str">
        <f t="shared" si="11"/>
        <v xml:space="preserve"> </v>
      </c>
      <c r="E304" s="4" t="str">
        <f>IFERROR(IF(D304=" "," ",Table13453742[[#This Row],[Saldo]]*$C$33)," ")</f>
        <v xml:space="preserve"> </v>
      </c>
      <c r="F304" s="3"/>
      <c r="G304" s="7"/>
      <c r="H304" s="7"/>
    </row>
    <row r="305" spans="2:8" x14ac:dyDescent="0.35">
      <c r="B305" s="1" t="str">
        <f t="shared" si="10"/>
        <v xml:space="preserve"> </v>
      </c>
      <c r="C305" s="6" t="str">
        <f>IFERROR(IF(Table13453742[[#This Row],[Saldo]]=" "," ",EDATE($C$27-1,Table13453742[[#This Row],[Aflossing]]*12/$C$31))," ")</f>
        <v xml:space="preserve"> </v>
      </c>
      <c r="D305" s="5" t="str">
        <f t="shared" si="11"/>
        <v xml:space="preserve"> </v>
      </c>
      <c r="E305" s="4" t="str">
        <f>IFERROR(IF(D305=" "," ",Table13453742[[#This Row],[Saldo]]*$C$33)," ")</f>
        <v xml:space="preserve"> </v>
      </c>
      <c r="F305" s="3"/>
      <c r="G305" s="7"/>
      <c r="H305" s="7"/>
    </row>
    <row r="306" spans="2:8" x14ac:dyDescent="0.35">
      <c r="B306" s="1" t="str">
        <f t="shared" si="10"/>
        <v xml:space="preserve"> </v>
      </c>
      <c r="C306" s="6" t="str">
        <f>IFERROR(IF(Table13453742[[#This Row],[Saldo]]=" "," ",EDATE($C$27-1,Table13453742[[#This Row],[Aflossing]]*12/$C$31))," ")</f>
        <v xml:space="preserve"> </v>
      </c>
      <c r="D306" s="5" t="str">
        <f t="shared" si="11"/>
        <v xml:space="preserve"> </v>
      </c>
      <c r="E306" s="4" t="str">
        <f>IFERROR(IF(D306=" "," ",Table13453742[[#This Row],[Saldo]]*$C$33)," ")</f>
        <v xml:space="preserve"> </v>
      </c>
      <c r="F306" s="3"/>
      <c r="G306" s="7"/>
      <c r="H306" s="7"/>
    </row>
    <row r="307" spans="2:8" x14ac:dyDescent="0.35">
      <c r="B307" s="1" t="str">
        <f t="shared" si="10"/>
        <v xml:space="preserve"> </v>
      </c>
      <c r="C307" s="6" t="str">
        <f>IFERROR(IF(Table13453742[[#This Row],[Saldo]]=" "," ",EDATE($C$27-1,Table13453742[[#This Row],[Aflossing]]*12/$C$31))," ")</f>
        <v xml:space="preserve"> </v>
      </c>
      <c r="D307" s="5" t="str">
        <f t="shared" si="11"/>
        <v xml:space="preserve"> </v>
      </c>
      <c r="E307" s="4" t="str">
        <f>IFERROR(IF(D307=" "," ",Table13453742[[#This Row],[Saldo]]*$C$33)," ")</f>
        <v xml:space="preserve"> </v>
      </c>
      <c r="F307" s="3"/>
      <c r="G307" s="7"/>
      <c r="H307" s="7"/>
    </row>
    <row r="308" spans="2:8" x14ac:dyDescent="0.35">
      <c r="B308" s="1" t="str">
        <f t="shared" si="10"/>
        <v xml:space="preserve"> </v>
      </c>
      <c r="C308" s="6" t="str">
        <f>IFERROR(IF(Table13453742[[#This Row],[Saldo]]=" "," ",EDATE($C$27-1,Table13453742[[#This Row],[Aflossing]]*12/$C$31))," ")</f>
        <v xml:space="preserve"> </v>
      </c>
      <c r="D308" s="5" t="str">
        <f t="shared" si="11"/>
        <v xml:space="preserve"> </v>
      </c>
      <c r="E308" s="4" t="str">
        <f>IFERROR(IF(D308=" "," ",Table13453742[[#This Row],[Saldo]]*$C$33)," ")</f>
        <v xml:space="preserve"> </v>
      </c>
      <c r="F308" s="3"/>
      <c r="G308" s="7"/>
      <c r="H308" s="7"/>
    </row>
    <row r="309" spans="2:8" x14ac:dyDescent="0.35">
      <c r="B309" s="1" t="str">
        <f t="shared" si="10"/>
        <v xml:space="preserve"> </v>
      </c>
      <c r="C309" s="6" t="str">
        <f>IFERROR(IF(Table13453742[[#This Row],[Saldo]]=" "," ",EDATE($C$27-1,Table13453742[[#This Row],[Aflossing]]*12/$C$31))," ")</f>
        <v xml:space="preserve"> </v>
      </c>
      <c r="D309" s="5" t="str">
        <f t="shared" si="11"/>
        <v xml:space="preserve"> </v>
      </c>
      <c r="E309" s="4" t="str">
        <f>IFERROR(IF(D309=" "," ",Table13453742[[#This Row],[Saldo]]*$C$33)," ")</f>
        <v xml:space="preserve"> </v>
      </c>
      <c r="F309" s="3"/>
      <c r="G309" s="7"/>
      <c r="H309" s="7"/>
    </row>
    <row r="310" spans="2:8" x14ac:dyDescent="0.35">
      <c r="B310" s="1" t="str">
        <f t="shared" si="10"/>
        <v xml:space="preserve"> </v>
      </c>
      <c r="C310" s="6" t="str">
        <f>IFERROR(IF(Table13453742[[#This Row],[Saldo]]=" "," ",EDATE($C$27-1,Table13453742[[#This Row],[Aflossing]]*12/$C$31))," ")</f>
        <v xml:space="preserve"> </v>
      </c>
      <c r="D310" s="5" t="str">
        <f t="shared" si="11"/>
        <v xml:space="preserve"> </v>
      </c>
      <c r="E310" s="4" t="str">
        <f>IFERROR(IF(D310=" "," ",Table13453742[[#This Row],[Saldo]]*$C$33)," ")</f>
        <v xml:space="preserve"> </v>
      </c>
      <c r="F310" s="3"/>
      <c r="G310" s="7"/>
      <c r="H310" s="7"/>
    </row>
    <row r="311" spans="2:8" x14ac:dyDescent="0.35">
      <c r="B311" s="1" t="str">
        <f t="shared" si="10"/>
        <v xml:space="preserve"> </v>
      </c>
      <c r="C311" s="6" t="str">
        <f>IFERROR(IF(Table13453742[[#This Row],[Saldo]]=" "," ",EDATE($C$27-1,Table13453742[[#This Row],[Aflossing]]*12/$C$31))," ")</f>
        <v xml:space="preserve"> </v>
      </c>
      <c r="D311" s="5" t="str">
        <f t="shared" si="11"/>
        <v xml:space="preserve"> </v>
      </c>
      <c r="E311" s="4" t="str">
        <f>IFERROR(IF(D311=" "," ",Table13453742[[#This Row],[Saldo]]*$C$33)," ")</f>
        <v xml:space="preserve"> </v>
      </c>
      <c r="F311" s="3"/>
      <c r="G311" s="7"/>
      <c r="H311" s="7"/>
    </row>
    <row r="312" spans="2:8" x14ac:dyDescent="0.35">
      <c r="B312" s="1" t="str">
        <f t="shared" si="10"/>
        <v xml:space="preserve"> </v>
      </c>
      <c r="C312" s="6" t="str">
        <f>IFERROR(IF(Table13453742[[#This Row],[Saldo]]=" "," ",EDATE($C$27-1,Table13453742[[#This Row],[Aflossing]]*12/$C$31))," ")</f>
        <v xml:space="preserve"> </v>
      </c>
      <c r="D312" s="5" t="str">
        <f t="shared" si="11"/>
        <v xml:space="preserve"> </v>
      </c>
      <c r="E312" s="4" t="str">
        <f>IFERROR(IF(D312=" "," ",Table13453742[[#This Row],[Saldo]]*$C$33)," ")</f>
        <v xml:space="preserve"> </v>
      </c>
      <c r="F312" s="3"/>
      <c r="G312" s="7"/>
      <c r="H312" s="7"/>
    </row>
    <row r="313" spans="2:8" x14ac:dyDescent="0.35">
      <c r="B313" s="1" t="str">
        <f t="shared" si="10"/>
        <v xml:space="preserve"> </v>
      </c>
      <c r="C313" s="6" t="str">
        <f>IFERROR(IF(Table13453742[[#This Row],[Saldo]]=" "," ",EDATE($C$27-1,Table13453742[[#This Row],[Aflossing]]*12/$C$31))," ")</f>
        <v xml:space="preserve"> </v>
      </c>
      <c r="D313" s="5" t="str">
        <f t="shared" si="11"/>
        <v xml:space="preserve"> </v>
      </c>
      <c r="E313" s="4" t="str">
        <f>IFERROR(IF(D313=" "," ",Table13453742[[#This Row],[Saldo]]*$C$33)," ")</f>
        <v xml:space="preserve"> </v>
      </c>
      <c r="F313" s="3"/>
      <c r="G313" s="7"/>
      <c r="H313" s="7"/>
    </row>
    <row r="314" spans="2:8" x14ac:dyDescent="0.35">
      <c r="B314" s="1" t="str">
        <f t="shared" si="10"/>
        <v xml:space="preserve"> </v>
      </c>
      <c r="C314" s="6" t="str">
        <f>IFERROR(IF(Table13453742[[#This Row],[Saldo]]=" "," ",EDATE($C$27-1,Table13453742[[#This Row],[Aflossing]]*12/$C$31))," ")</f>
        <v xml:space="preserve"> </v>
      </c>
      <c r="D314" s="5" t="str">
        <f t="shared" si="11"/>
        <v xml:space="preserve"> </v>
      </c>
      <c r="E314" s="4" t="str">
        <f>IFERROR(IF(D314=" "," ",Table13453742[[#This Row],[Saldo]]*$C$33)," ")</f>
        <v xml:space="preserve"> </v>
      </c>
      <c r="F314" s="3"/>
      <c r="G314" s="7"/>
      <c r="H314" s="7"/>
    </row>
    <row r="315" spans="2:8" x14ac:dyDescent="0.35">
      <c r="B315" s="1" t="str">
        <f t="shared" si="10"/>
        <v xml:space="preserve"> </v>
      </c>
      <c r="C315" s="6" t="str">
        <f>IFERROR(IF(Table13453742[[#This Row],[Saldo]]=" "," ",EDATE($C$27-1,Table13453742[[#This Row],[Aflossing]]*12/$C$31))," ")</f>
        <v xml:space="preserve"> </v>
      </c>
      <c r="D315" s="5" t="str">
        <f t="shared" si="11"/>
        <v xml:space="preserve"> </v>
      </c>
      <c r="E315" s="4" t="str">
        <f>IFERROR(IF(D315=" "," ",Table13453742[[#This Row],[Saldo]]*$C$33)," ")</f>
        <v xml:space="preserve"> </v>
      </c>
      <c r="F315" s="3"/>
      <c r="G315" s="7"/>
      <c r="H315" s="7"/>
    </row>
    <row r="316" spans="2:8" x14ac:dyDescent="0.35">
      <c r="B316" s="1" t="str">
        <f t="shared" si="10"/>
        <v xml:space="preserve"> </v>
      </c>
      <c r="C316" s="6" t="str">
        <f>IFERROR(IF(Table13453742[[#This Row],[Saldo]]=" "," ",EDATE($C$27-1,Table13453742[[#This Row],[Aflossing]]*12/$C$31))," ")</f>
        <v xml:space="preserve"> </v>
      </c>
      <c r="D316" s="5" t="str">
        <f t="shared" si="11"/>
        <v xml:space="preserve"> </v>
      </c>
      <c r="E316" s="4" t="str">
        <f>IFERROR(IF(D316=" "," ",Table13453742[[#This Row],[Saldo]]*$C$33)," ")</f>
        <v xml:space="preserve"> </v>
      </c>
      <c r="F316" s="3"/>
      <c r="G316" s="7"/>
      <c r="H316" s="7"/>
    </row>
    <row r="317" spans="2:8" x14ac:dyDescent="0.35">
      <c r="B317" s="1" t="str">
        <f t="shared" si="10"/>
        <v xml:space="preserve"> </v>
      </c>
      <c r="C317" s="6" t="str">
        <f>IFERROR(IF(Table13453742[[#This Row],[Saldo]]=" "," ",EDATE($C$27-1,Table13453742[[#This Row],[Aflossing]]*12/$C$31))," ")</f>
        <v xml:space="preserve"> </v>
      </c>
      <c r="D317" s="5" t="str">
        <f t="shared" si="11"/>
        <v xml:space="preserve"> </v>
      </c>
      <c r="E317" s="4" t="str">
        <f>IFERROR(IF(D317=" "," ",Table13453742[[#This Row],[Saldo]]*$C$33)," ")</f>
        <v xml:space="preserve"> </v>
      </c>
      <c r="F317" s="3"/>
      <c r="G317" s="7"/>
      <c r="H317" s="7"/>
    </row>
    <row r="318" spans="2:8" x14ac:dyDescent="0.35">
      <c r="B318" s="1" t="str">
        <f t="shared" si="10"/>
        <v xml:space="preserve"> </v>
      </c>
      <c r="C318" s="6" t="str">
        <f>IFERROR(IF(Table13453742[[#This Row],[Saldo]]=" "," ",EDATE($C$27-1,Table13453742[[#This Row],[Aflossing]]*12/$C$31))," ")</f>
        <v xml:space="preserve"> </v>
      </c>
      <c r="D318" s="5" t="str">
        <f t="shared" si="11"/>
        <v xml:space="preserve"> </v>
      </c>
      <c r="E318" s="4" t="str">
        <f>IFERROR(IF(D318=" "," ",Table13453742[[#This Row],[Saldo]]*$C$33)," ")</f>
        <v xml:space="preserve"> </v>
      </c>
      <c r="F318" s="3"/>
      <c r="G318" s="7"/>
      <c r="H318" s="7"/>
    </row>
    <row r="319" spans="2:8" x14ac:dyDescent="0.35">
      <c r="B319" s="1" t="str">
        <f t="shared" si="10"/>
        <v xml:space="preserve"> </v>
      </c>
      <c r="C319" s="6" t="str">
        <f>IFERROR(IF(Table13453742[[#This Row],[Saldo]]=" "," ",EDATE($C$27-1,Table13453742[[#This Row],[Aflossing]]*12/$C$31))," ")</f>
        <v xml:space="preserve"> </v>
      </c>
      <c r="D319" s="5" t="str">
        <f t="shared" si="11"/>
        <v xml:space="preserve"> </v>
      </c>
      <c r="E319" s="4" t="str">
        <f>IFERROR(IF(D319=" "," ",Table13453742[[#This Row],[Saldo]]*$C$33)," ")</f>
        <v xml:space="preserve"> </v>
      </c>
      <c r="F319" s="3"/>
      <c r="G319" s="7"/>
      <c r="H319" s="7"/>
    </row>
    <row r="320" spans="2:8" x14ac:dyDescent="0.35">
      <c r="B320" s="1" t="str">
        <f t="shared" si="10"/>
        <v xml:space="preserve"> </v>
      </c>
      <c r="C320" s="6" t="str">
        <f>IFERROR(IF(Table13453742[[#This Row],[Saldo]]=" "," ",EDATE($C$27-1,Table13453742[[#This Row],[Aflossing]]*12/$C$31))," ")</f>
        <v xml:space="preserve"> </v>
      </c>
      <c r="D320" s="5" t="str">
        <f t="shared" si="11"/>
        <v xml:space="preserve"> </v>
      </c>
      <c r="E320" s="4" t="str">
        <f>IFERROR(IF(D320=" "," ",Table13453742[[#This Row],[Saldo]]*$C$33)," ")</f>
        <v xml:space="preserve"> </v>
      </c>
      <c r="F320" s="3"/>
      <c r="G320" s="7"/>
      <c r="H320" s="7"/>
    </row>
    <row r="321" spans="2:8" x14ac:dyDescent="0.35">
      <c r="B321" s="1" t="str">
        <f t="shared" si="10"/>
        <v xml:space="preserve"> </v>
      </c>
      <c r="C321" s="6" t="str">
        <f>IFERROR(IF(Table13453742[[#This Row],[Saldo]]=" "," ",EDATE($C$27-1,Table13453742[[#This Row],[Aflossing]]*12/$C$31))," ")</f>
        <v xml:space="preserve"> </v>
      </c>
      <c r="D321" s="5" t="str">
        <f t="shared" si="11"/>
        <v xml:space="preserve"> </v>
      </c>
      <c r="E321" s="4" t="str">
        <f>IFERROR(IF(D321=" "," ",Table13453742[[#This Row],[Saldo]]*$C$33)," ")</f>
        <v xml:space="preserve"> </v>
      </c>
      <c r="F321" s="3"/>
      <c r="G321" s="7"/>
      <c r="H321" s="7"/>
    </row>
    <row r="322" spans="2:8" x14ac:dyDescent="0.35">
      <c r="B322" s="1" t="str">
        <f t="shared" si="10"/>
        <v xml:space="preserve"> </v>
      </c>
      <c r="C322" s="6" t="str">
        <f>IFERROR(IF(Table13453742[[#This Row],[Saldo]]=" "," ",EDATE($C$27-1,Table13453742[[#This Row],[Aflossing]]*12/$C$31))," ")</f>
        <v xml:space="preserve"> </v>
      </c>
      <c r="D322" s="5" t="str">
        <f t="shared" si="11"/>
        <v xml:space="preserve"> </v>
      </c>
      <c r="E322" s="4" t="str">
        <f>IFERROR(IF(D322=" "," ",Table13453742[[#This Row],[Saldo]]*$C$33)," ")</f>
        <v xml:space="preserve"> </v>
      </c>
      <c r="F322" s="3"/>
      <c r="G322" s="7"/>
      <c r="H322" s="7"/>
    </row>
    <row r="323" spans="2:8" x14ac:dyDescent="0.35">
      <c r="B323" s="1" t="str">
        <f t="shared" ref="B323:B354" si="12">IF(D323=" "," ",B322+1)</f>
        <v xml:space="preserve"> </v>
      </c>
      <c r="C323" s="6" t="str">
        <f>IFERROR(IF(Table13453742[[#This Row],[Saldo]]=" "," ",EDATE($C$27-1,Table13453742[[#This Row],[Aflossing]]*12/$C$31))," ")</f>
        <v xml:space="preserve"> </v>
      </c>
      <c r="D323" s="5" t="str">
        <f t="shared" ref="D323:D354" si="13">+IF(D322=" "," ",IF((D322-F322)&gt;1,D322-F322," "))</f>
        <v xml:space="preserve"> </v>
      </c>
      <c r="E323" s="4" t="str">
        <f>IFERROR(IF(D323=" "," ",Table13453742[[#This Row],[Saldo]]*$C$33)," ")</f>
        <v xml:space="preserve"> </v>
      </c>
      <c r="F323" s="3"/>
      <c r="G323" s="7"/>
      <c r="H323" s="7"/>
    </row>
    <row r="324" spans="2:8" x14ac:dyDescent="0.35">
      <c r="B324" s="1" t="str">
        <f t="shared" si="12"/>
        <v xml:space="preserve"> </v>
      </c>
      <c r="C324" s="6" t="str">
        <f>IFERROR(IF(Table13453742[[#This Row],[Saldo]]=" "," ",EDATE($C$27-1,Table13453742[[#This Row],[Aflossing]]*12/$C$31))," ")</f>
        <v xml:space="preserve"> </v>
      </c>
      <c r="D324" s="5" t="str">
        <f t="shared" si="13"/>
        <v xml:space="preserve"> </v>
      </c>
      <c r="E324" s="4" t="str">
        <f>IFERROR(IF(D324=" "," ",Table13453742[[#This Row],[Saldo]]*$C$33)," ")</f>
        <v xml:space="preserve"> </v>
      </c>
      <c r="F324" s="3"/>
      <c r="G324" s="7"/>
      <c r="H324" s="7"/>
    </row>
    <row r="325" spans="2:8" x14ac:dyDescent="0.35">
      <c r="B325" s="1" t="str">
        <f t="shared" si="12"/>
        <v xml:space="preserve"> </v>
      </c>
      <c r="C325" s="6" t="str">
        <f>IFERROR(IF(Table13453742[[#This Row],[Saldo]]=" "," ",EDATE($C$27-1,Table13453742[[#This Row],[Aflossing]]*12/$C$31))," ")</f>
        <v xml:space="preserve"> </v>
      </c>
      <c r="D325" s="5" t="str">
        <f t="shared" si="13"/>
        <v xml:space="preserve"> </v>
      </c>
      <c r="E325" s="4" t="str">
        <f>IFERROR(IF(D325=" "," ",Table13453742[[#This Row],[Saldo]]*$C$33)," ")</f>
        <v xml:space="preserve"> </v>
      </c>
      <c r="F325" s="3"/>
      <c r="G325" s="7"/>
      <c r="H325" s="7"/>
    </row>
    <row r="326" spans="2:8" x14ac:dyDescent="0.35">
      <c r="B326" s="1" t="str">
        <f t="shared" si="12"/>
        <v xml:space="preserve"> </v>
      </c>
      <c r="C326" s="6" t="str">
        <f>IFERROR(IF(Table13453742[[#This Row],[Saldo]]=" "," ",EDATE($C$27-1,Table13453742[[#This Row],[Aflossing]]*12/$C$31))," ")</f>
        <v xml:space="preserve"> </v>
      </c>
      <c r="D326" s="5" t="str">
        <f t="shared" si="13"/>
        <v xml:space="preserve"> </v>
      </c>
      <c r="E326" s="4" t="str">
        <f>IFERROR(IF(D326=" "," ",Table13453742[[#This Row],[Saldo]]*$C$33)," ")</f>
        <v xml:space="preserve"> </v>
      </c>
      <c r="F326" s="3"/>
      <c r="G326" s="7"/>
      <c r="H326" s="7"/>
    </row>
    <row r="327" spans="2:8" x14ac:dyDescent="0.35">
      <c r="B327" s="1" t="str">
        <f t="shared" si="12"/>
        <v xml:space="preserve"> </v>
      </c>
      <c r="C327" s="6" t="str">
        <f>IFERROR(IF(Table13453742[[#This Row],[Saldo]]=" "," ",EDATE($C$27-1,Table13453742[[#This Row],[Aflossing]]*12/$C$31))," ")</f>
        <v xml:space="preserve"> </v>
      </c>
      <c r="D327" s="5" t="str">
        <f t="shared" si="13"/>
        <v xml:space="preserve"> </v>
      </c>
      <c r="E327" s="4" t="str">
        <f>IFERROR(IF(D327=" "," ",Table13453742[[#This Row],[Saldo]]*$C$33)," ")</f>
        <v xml:space="preserve"> </v>
      </c>
      <c r="F327" s="3"/>
      <c r="G327" s="7"/>
      <c r="H327" s="7"/>
    </row>
    <row r="328" spans="2:8" x14ac:dyDescent="0.35">
      <c r="B328" s="1" t="str">
        <f t="shared" si="12"/>
        <v xml:space="preserve"> </v>
      </c>
      <c r="C328" s="6" t="str">
        <f>IFERROR(IF(Table13453742[[#This Row],[Saldo]]=" "," ",EDATE($C$27-1,Table13453742[[#This Row],[Aflossing]]*12/$C$31))," ")</f>
        <v xml:space="preserve"> </v>
      </c>
      <c r="D328" s="5" t="str">
        <f t="shared" si="13"/>
        <v xml:space="preserve"> </v>
      </c>
      <c r="E328" s="4" t="str">
        <f>IFERROR(IF(D328=" "," ",Table13453742[[#This Row],[Saldo]]*$C$33)," ")</f>
        <v xml:space="preserve"> </v>
      </c>
      <c r="F328" s="3"/>
      <c r="G328" s="7"/>
      <c r="H328" s="7"/>
    </row>
    <row r="329" spans="2:8" x14ac:dyDescent="0.35">
      <c r="B329" s="1" t="str">
        <f t="shared" si="12"/>
        <v xml:space="preserve"> </v>
      </c>
      <c r="C329" s="6" t="str">
        <f>IFERROR(IF(Table13453742[[#This Row],[Saldo]]=" "," ",EDATE($C$27-1,Table13453742[[#This Row],[Aflossing]]*12/$C$31))," ")</f>
        <v xml:space="preserve"> </v>
      </c>
      <c r="D329" s="5" t="str">
        <f t="shared" si="13"/>
        <v xml:space="preserve"> </v>
      </c>
      <c r="E329" s="4" t="str">
        <f>IFERROR(IF(D329=" "," ",Table13453742[[#This Row],[Saldo]]*$C$33)," ")</f>
        <v xml:space="preserve"> </v>
      </c>
      <c r="F329" s="3"/>
      <c r="G329" s="7"/>
      <c r="H329" s="7"/>
    </row>
    <row r="330" spans="2:8" x14ac:dyDescent="0.35">
      <c r="B330" s="1" t="str">
        <f t="shared" si="12"/>
        <v xml:space="preserve"> </v>
      </c>
      <c r="C330" s="6" t="str">
        <f>IFERROR(IF(Table13453742[[#This Row],[Saldo]]=" "," ",EDATE($C$27-1,Table13453742[[#This Row],[Aflossing]]*12/$C$31))," ")</f>
        <v xml:space="preserve"> </v>
      </c>
      <c r="D330" s="5" t="str">
        <f t="shared" si="13"/>
        <v xml:space="preserve"> </v>
      </c>
      <c r="E330" s="4" t="str">
        <f>IFERROR(IF(D330=" "," ",Table13453742[[#This Row],[Saldo]]*$C$33)," ")</f>
        <v xml:space="preserve"> </v>
      </c>
      <c r="F330" s="3"/>
      <c r="G330" s="7"/>
      <c r="H330" s="7"/>
    </row>
    <row r="331" spans="2:8" x14ac:dyDescent="0.35">
      <c r="B331" s="1" t="str">
        <f t="shared" si="12"/>
        <v xml:space="preserve"> </v>
      </c>
      <c r="C331" s="6" t="str">
        <f>IFERROR(IF(Table13453742[[#This Row],[Saldo]]=" "," ",EDATE($C$27-1,Table13453742[[#This Row],[Aflossing]]*12/$C$31))," ")</f>
        <v xml:space="preserve"> </v>
      </c>
      <c r="D331" s="5" t="str">
        <f t="shared" si="13"/>
        <v xml:space="preserve"> </v>
      </c>
      <c r="E331" s="4" t="str">
        <f>IFERROR(IF(D331=" "," ",Table13453742[[#This Row],[Saldo]]*$C$33)," ")</f>
        <v xml:space="preserve"> </v>
      </c>
      <c r="F331" s="3"/>
      <c r="G331" s="7"/>
      <c r="H331" s="7"/>
    </row>
    <row r="332" spans="2:8" x14ac:dyDescent="0.35">
      <c r="B332" s="1" t="str">
        <f t="shared" si="12"/>
        <v xml:space="preserve"> </v>
      </c>
      <c r="C332" s="6" t="str">
        <f>IFERROR(IF(Table13453742[[#This Row],[Saldo]]=" "," ",EDATE($C$27-1,Table13453742[[#This Row],[Aflossing]]*12/$C$31))," ")</f>
        <v xml:space="preserve"> </v>
      </c>
      <c r="D332" s="5" t="str">
        <f t="shared" si="13"/>
        <v xml:space="preserve"> </v>
      </c>
      <c r="E332" s="4" t="str">
        <f>IFERROR(IF(D332=" "," ",Table13453742[[#This Row],[Saldo]]*$C$33)," ")</f>
        <v xml:space="preserve"> </v>
      </c>
      <c r="F332" s="3"/>
      <c r="G332" s="7"/>
      <c r="H332" s="7"/>
    </row>
    <row r="333" spans="2:8" x14ac:dyDescent="0.35">
      <c r="B333" s="1" t="str">
        <f t="shared" si="12"/>
        <v xml:space="preserve"> </v>
      </c>
      <c r="C333" s="6" t="str">
        <f>IFERROR(IF(Table13453742[[#This Row],[Saldo]]=" "," ",EDATE($C$27-1,Table13453742[[#This Row],[Aflossing]]*12/$C$31))," ")</f>
        <v xml:space="preserve"> </v>
      </c>
      <c r="D333" s="5" t="str">
        <f t="shared" si="13"/>
        <v xml:space="preserve"> </v>
      </c>
      <c r="E333" s="4" t="str">
        <f>IFERROR(IF(D333=" "," ",Table13453742[[#This Row],[Saldo]]*$C$33)," ")</f>
        <v xml:space="preserve"> </v>
      </c>
      <c r="F333" s="3"/>
      <c r="G333" s="7"/>
      <c r="H333" s="7"/>
    </row>
    <row r="334" spans="2:8" x14ac:dyDescent="0.35">
      <c r="B334" s="1" t="str">
        <f t="shared" si="12"/>
        <v xml:space="preserve"> </v>
      </c>
      <c r="C334" s="6" t="str">
        <f>IFERROR(IF(Table13453742[[#This Row],[Saldo]]=" "," ",EDATE($C$27-1,Table13453742[[#This Row],[Aflossing]]*12/$C$31))," ")</f>
        <v xml:space="preserve"> </v>
      </c>
      <c r="D334" s="5" t="str">
        <f t="shared" si="13"/>
        <v xml:space="preserve"> </v>
      </c>
      <c r="E334" s="4" t="str">
        <f>IFERROR(IF(D334=" "," ",Table13453742[[#This Row],[Saldo]]*$C$33)," ")</f>
        <v xml:space="preserve"> </v>
      </c>
      <c r="F334" s="3"/>
      <c r="G334" s="7"/>
      <c r="H334" s="7"/>
    </row>
    <row r="335" spans="2:8" x14ac:dyDescent="0.35">
      <c r="B335" s="1" t="str">
        <f t="shared" si="12"/>
        <v xml:space="preserve"> </v>
      </c>
      <c r="C335" s="6" t="str">
        <f>IFERROR(IF(Table13453742[[#This Row],[Saldo]]=" "," ",EDATE($C$27-1,Table13453742[[#This Row],[Aflossing]]*12/$C$31))," ")</f>
        <v xml:space="preserve"> </v>
      </c>
      <c r="D335" s="5" t="str">
        <f t="shared" si="13"/>
        <v xml:space="preserve"> </v>
      </c>
      <c r="E335" s="4" t="str">
        <f>IFERROR(IF(D335=" "," ",Table13453742[[#This Row],[Saldo]]*$C$33)," ")</f>
        <v xml:space="preserve"> </v>
      </c>
      <c r="F335" s="3"/>
      <c r="G335" s="7"/>
      <c r="H335" s="7"/>
    </row>
    <row r="336" spans="2:8" x14ac:dyDescent="0.35">
      <c r="B336" s="1" t="str">
        <f t="shared" si="12"/>
        <v xml:space="preserve"> </v>
      </c>
      <c r="C336" s="6" t="str">
        <f>IFERROR(IF(Table13453742[[#This Row],[Saldo]]=" "," ",EDATE($C$27-1,Table13453742[[#This Row],[Aflossing]]*12/$C$31))," ")</f>
        <v xml:space="preserve"> </v>
      </c>
      <c r="D336" s="5" t="str">
        <f t="shared" si="13"/>
        <v xml:space="preserve"> </v>
      </c>
      <c r="E336" s="4" t="str">
        <f>IFERROR(IF(D336=" "," ",Table13453742[[#This Row],[Saldo]]*$C$33)," ")</f>
        <v xml:space="preserve"> </v>
      </c>
      <c r="F336" s="3"/>
      <c r="G336" s="7"/>
      <c r="H336" s="7"/>
    </row>
    <row r="337" spans="2:8" x14ac:dyDescent="0.35">
      <c r="B337" s="1" t="str">
        <f t="shared" si="12"/>
        <v xml:space="preserve"> </v>
      </c>
      <c r="C337" s="6" t="str">
        <f>IFERROR(IF(Table13453742[[#This Row],[Saldo]]=" "," ",EDATE($C$27-1,Table13453742[[#This Row],[Aflossing]]*12/$C$31))," ")</f>
        <v xml:space="preserve"> </v>
      </c>
      <c r="D337" s="5" t="str">
        <f t="shared" si="13"/>
        <v xml:space="preserve"> </v>
      </c>
      <c r="E337" s="4" t="str">
        <f>IFERROR(IF(D337=" "," ",Table13453742[[#This Row],[Saldo]]*$C$33)," ")</f>
        <v xml:space="preserve"> </v>
      </c>
      <c r="F337" s="3"/>
      <c r="G337" s="7"/>
      <c r="H337" s="7"/>
    </row>
    <row r="338" spans="2:8" x14ac:dyDescent="0.35">
      <c r="B338" s="1" t="str">
        <f t="shared" si="12"/>
        <v xml:space="preserve"> </v>
      </c>
      <c r="C338" s="6" t="str">
        <f>IFERROR(IF(Table13453742[[#This Row],[Saldo]]=" "," ",EDATE($C$27-1,Table13453742[[#This Row],[Aflossing]]*12/$C$31))," ")</f>
        <v xml:space="preserve"> </v>
      </c>
      <c r="D338" s="5" t="str">
        <f t="shared" si="13"/>
        <v xml:space="preserve"> </v>
      </c>
      <c r="E338" s="4" t="str">
        <f>IFERROR(IF(D338=" "," ",Table13453742[[#This Row],[Saldo]]*$C$33)," ")</f>
        <v xml:space="preserve"> </v>
      </c>
      <c r="F338" s="3"/>
      <c r="G338" s="7"/>
      <c r="H338" s="7"/>
    </row>
    <row r="339" spans="2:8" x14ac:dyDescent="0.35">
      <c r="B339" s="1" t="str">
        <f t="shared" si="12"/>
        <v xml:space="preserve"> </v>
      </c>
      <c r="C339" s="6" t="str">
        <f>IFERROR(IF(Table13453742[[#This Row],[Saldo]]=" "," ",EDATE($C$27-1,Table13453742[[#This Row],[Aflossing]]*12/$C$31))," ")</f>
        <v xml:space="preserve"> </v>
      </c>
      <c r="D339" s="5" t="str">
        <f t="shared" si="13"/>
        <v xml:space="preserve"> </v>
      </c>
      <c r="E339" s="4" t="str">
        <f>IFERROR(IF(D339=" "," ",Table13453742[[#This Row],[Saldo]]*$C$33)," ")</f>
        <v xml:space="preserve"> </v>
      </c>
      <c r="F339" s="3"/>
      <c r="G339" s="7"/>
      <c r="H339" s="7"/>
    </row>
    <row r="340" spans="2:8" x14ac:dyDescent="0.35">
      <c r="B340" s="1" t="str">
        <f t="shared" si="12"/>
        <v xml:space="preserve"> </v>
      </c>
      <c r="C340" s="6" t="str">
        <f>IFERROR(IF(Table13453742[[#This Row],[Saldo]]=" "," ",EDATE($C$27-1,Table13453742[[#This Row],[Aflossing]]*12/$C$31))," ")</f>
        <v xml:space="preserve"> </v>
      </c>
      <c r="D340" s="5" t="str">
        <f t="shared" si="13"/>
        <v xml:space="preserve"> </v>
      </c>
      <c r="E340" s="4" t="str">
        <f>IFERROR(IF(D340=" "," ",Table13453742[[#This Row],[Saldo]]*$C$33)," ")</f>
        <v xml:space="preserve"> </v>
      </c>
      <c r="F340" s="3"/>
      <c r="G340" s="7"/>
      <c r="H340" s="7"/>
    </row>
    <row r="341" spans="2:8" x14ac:dyDescent="0.35">
      <c r="B341" s="1" t="str">
        <f t="shared" si="12"/>
        <v xml:space="preserve"> </v>
      </c>
      <c r="C341" s="6" t="str">
        <f>IFERROR(IF(Table13453742[[#This Row],[Saldo]]=" "," ",EDATE($C$27-1,Table13453742[[#This Row],[Aflossing]]*12/$C$31))," ")</f>
        <v xml:space="preserve"> </v>
      </c>
      <c r="D341" s="5" t="str">
        <f t="shared" si="13"/>
        <v xml:space="preserve"> </v>
      </c>
      <c r="E341" s="4" t="str">
        <f>IFERROR(IF(D341=" "," ",Table13453742[[#This Row],[Saldo]]*$C$33)," ")</f>
        <v xml:space="preserve"> </v>
      </c>
      <c r="F341" s="3"/>
      <c r="G341" s="7"/>
      <c r="H341" s="7"/>
    </row>
    <row r="342" spans="2:8" x14ac:dyDescent="0.35">
      <c r="B342" s="1" t="str">
        <f t="shared" si="12"/>
        <v xml:space="preserve"> </v>
      </c>
      <c r="C342" s="6" t="str">
        <f>IFERROR(IF(Table13453742[[#This Row],[Saldo]]=" "," ",EDATE($C$27-1,Table13453742[[#This Row],[Aflossing]]*12/$C$31))," ")</f>
        <v xml:space="preserve"> </v>
      </c>
      <c r="D342" s="5" t="str">
        <f t="shared" si="13"/>
        <v xml:space="preserve"> </v>
      </c>
      <c r="E342" s="4" t="str">
        <f>IFERROR(IF(D342=" "," ",Table13453742[[#This Row],[Saldo]]*$C$33)," ")</f>
        <v xml:space="preserve"> </v>
      </c>
      <c r="F342" s="3"/>
      <c r="G342" s="7"/>
      <c r="H342" s="7"/>
    </row>
    <row r="343" spans="2:8" x14ac:dyDescent="0.35">
      <c r="B343" s="1" t="str">
        <f t="shared" si="12"/>
        <v xml:space="preserve"> </v>
      </c>
      <c r="C343" s="6" t="str">
        <f>IFERROR(IF(Table13453742[[#This Row],[Saldo]]=" "," ",EDATE($C$27-1,Table13453742[[#This Row],[Aflossing]]*12/$C$31))," ")</f>
        <v xml:space="preserve"> </v>
      </c>
      <c r="D343" s="5" t="str">
        <f t="shared" si="13"/>
        <v xml:space="preserve"> </v>
      </c>
      <c r="E343" s="4" t="str">
        <f>IFERROR(IF(D343=" "," ",Table13453742[[#This Row],[Saldo]]*$C$33)," ")</f>
        <v xml:space="preserve"> </v>
      </c>
      <c r="F343" s="3"/>
      <c r="G343" s="7"/>
      <c r="H343" s="7"/>
    </row>
    <row r="344" spans="2:8" x14ac:dyDescent="0.35">
      <c r="B344" s="1" t="str">
        <f t="shared" si="12"/>
        <v xml:space="preserve"> </v>
      </c>
      <c r="C344" s="6" t="str">
        <f>IFERROR(IF(Table13453742[[#This Row],[Saldo]]=" "," ",EDATE($C$27-1,Table13453742[[#This Row],[Aflossing]]*12/$C$31))," ")</f>
        <v xml:space="preserve"> </v>
      </c>
      <c r="D344" s="5" t="str">
        <f t="shared" si="13"/>
        <v xml:space="preserve"> </v>
      </c>
      <c r="E344" s="4" t="str">
        <f>IFERROR(IF(D344=" "," ",Table13453742[[#This Row],[Saldo]]*$C$33)," ")</f>
        <v xml:space="preserve"> </v>
      </c>
      <c r="F344" s="3"/>
      <c r="G344" s="7"/>
      <c r="H344" s="7"/>
    </row>
    <row r="345" spans="2:8" x14ac:dyDescent="0.35">
      <c r="B345" s="1" t="str">
        <f t="shared" si="12"/>
        <v xml:space="preserve"> </v>
      </c>
      <c r="C345" s="6" t="str">
        <f>IFERROR(IF(Table13453742[[#This Row],[Saldo]]=" "," ",EDATE($C$27-1,Table13453742[[#This Row],[Aflossing]]*12/$C$31))," ")</f>
        <v xml:space="preserve"> </v>
      </c>
      <c r="D345" s="5" t="str">
        <f t="shared" si="13"/>
        <v xml:space="preserve"> </v>
      </c>
      <c r="E345" s="4" t="str">
        <f>IFERROR(IF(D345=" "," ",Table13453742[[#This Row],[Saldo]]*$C$33)," ")</f>
        <v xml:space="preserve"> </v>
      </c>
      <c r="F345" s="3"/>
      <c r="G345" s="7"/>
      <c r="H345" s="7"/>
    </row>
    <row r="346" spans="2:8" x14ac:dyDescent="0.35">
      <c r="B346" s="1" t="str">
        <f t="shared" si="12"/>
        <v xml:space="preserve"> </v>
      </c>
      <c r="C346" s="6" t="str">
        <f>IFERROR(IF(Table13453742[[#This Row],[Saldo]]=" "," ",EDATE($C$27-1,Table13453742[[#This Row],[Aflossing]]*12/$C$31))," ")</f>
        <v xml:space="preserve"> </v>
      </c>
      <c r="D346" s="5" t="str">
        <f t="shared" si="13"/>
        <v xml:space="preserve"> </v>
      </c>
      <c r="E346" s="4" t="str">
        <f>IFERROR(IF(D346=" "," ",Table13453742[[#This Row],[Saldo]]*$C$33)," ")</f>
        <v xml:space="preserve"> </v>
      </c>
      <c r="F346" s="3"/>
      <c r="G346" s="7"/>
      <c r="H346" s="7"/>
    </row>
    <row r="347" spans="2:8" x14ac:dyDescent="0.35">
      <c r="B347" s="1" t="str">
        <f t="shared" si="12"/>
        <v xml:space="preserve"> </v>
      </c>
      <c r="C347" s="6" t="str">
        <f>IFERROR(IF(Table13453742[[#This Row],[Saldo]]=" "," ",EDATE($C$27-1,Table13453742[[#This Row],[Aflossing]]*12/$C$31))," ")</f>
        <v xml:space="preserve"> </v>
      </c>
      <c r="D347" s="5" t="str">
        <f t="shared" si="13"/>
        <v xml:space="preserve"> </v>
      </c>
      <c r="E347" s="4" t="str">
        <f>IFERROR(IF(D347=" "," ",Table13453742[[#This Row],[Saldo]]*$C$33)," ")</f>
        <v xml:space="preserve"> </v>
      </c>
      <c r="F347" s="3"/>
      <c r="G347" s="7"/>
      <c r="H347" s="7"/>
    </row>
    <row r="348" spans="2:8" x14ac:dyDescent="0.35">
      <c r="B348" s="1" t="str">
        <f t="shared" si="12"/>
        <v xml:space="preserve"> </v>
      </c>
      <c r="C348" s="6" t="str">
        <f>IFERROR(IF(Table13453742[[#This Row],[Saldo]]=" "," ",EDATE($C$27-1,Table13453742[[#This Row],[Aflossing]]*12/$C$31))," ")</f>
        <v xml:space="preserve"> </v>
      </c>
      <c r="D348" s="5" t="str">
        <f t="shared" si="13"/>
        <v xml:space="preserve"> </v>
      </c>
      <c r="E348" s="4" t="str">
        <f>IFERROR(IF(D348=" "," ",Table13453742[[#This Row],[Saldo]]*$C$33)," ")</f>
        <v xml:space="preserve"> </v>
      </c>
      <c r="F348" s="3"/>
      <c r="G348" s="7"/>
      <c r="H348" s="7"/>
    </row>
    <row r="349" spans="2:8" x14ac:dyDescent="0.35">
      <c r="B349" s="1" t="str">
        <f t="shared" si="12"/>
        <v xml:space="preserve"> </v>
      </c>
      <c r="C349" s="6" t="str">
        <f>IFERROR(IF(Table13453742[[#This Row],[Saldo]]=" "," ",EDATE($C$27-1,Table13453742[[#This Row],[Aflossing]]*12/$C$31))," ")</f>
        <v xml:space="preserve"> </v>
      </c>
      <c r="D349" s="5" t="str">
        <f t="shared" si="13"/>
        <v xml:space="preserve"> </v>
      </c>
      <c r="E349" s="4" t="str">
        <f>IFERROR(IF(D349=" "," ",Table13453742[[#This Row],[Saldo]]*$C$33)," ")</f>
        <v xml:space="preserve"> </v>
      </c>
      <c r="F349" s="3"/>
      <c r="G349" s="7"/>
      <c r="H349" s="7"/>
    </row>
    <row r="350" spans="2:8" x14ac:dyDescent="0.35">
      <c r="B350" s="1" t="str">
        <f t="shared" si="12"/>
        <v xml:space="preserve"> </v>
      </c>
      <c r="C350" s="6" t="str">
        <f>IFERROR(IF(Table13453742[[#This Row],[Saldo]]=" "," ",EDATE($C$27-1,Table13453742[[#This Row],[Aflossing]]*12/$C$31))," ")</f>
        <v xml:space="preserve"> </v>
      </c>
      <c r="D350" s="5" t="str">
        <f t="shared" si="13"/>
        <v xml:space="preserve"> </v>
      </c>
      <c r="E350" s="4" t="str">
        <f>IFERROR(IF(D350=" "," ",Table13453742[[#This Row],[Saldo]]*$C$33)," ")</f>
        <v xml:space="preserve"> </v>
      </c>
      <c r="F350" s="3"/>
      <c r="G350" s="7"/>
      <c r="H350" s="7"/>
    </row>
    <row r="351" spans="2:8" x14ac:dyDescent="0.35">
      <c r="B351" s="1" t="str">
        <f t="shared" si="12"/>
        <v xml:space="preserve"> </v>
      </c>
      <c r="C351" s="6" t="str">
        <f>IFERROR(IF(Table13453742[[#This Row],[Saldo]]=" "," ",EDATE($C$27-1,Table13453742[[#This Row],[Aflossing]]*12/$C$31))," ")</f>
        <v xml:space="preserve"> </v>
      </c>
      <c r="D351" s="5" t="str">
        <f t="shared" si="13"/>
        <v xml:space="preserve"> </v>
      </c>
      <c r="E351" s="4" t="str">
        <f>IFERROR(IF(D351=" "," ",Table13453742[[#This Row],[Saldo]]*$C$33)," ")</f>
        <v xml:space="preserve"> </v>
      </c>
      <c r="F351" s="3"/>
      <c r="G351" s="7"/>
      <c r="H351" s="7"/>
    </row>
    <row r="352" spans="2:8" x14ac:dyDescent="0.35">
      <c r="B352" s="1" t="str">
        <f t="shared" si="12"/>
        <v xml:space="preserve"> </v>
      </c>
      <c r="C352" s="6" t="str">
        <f>IFERROR(IF(Table13453742[[#This Row],[Saldo]]=" "," ",EDATE($C$27-1,Table13453742[[#This Row],[Aflossing]]*12/$C$31))," ")</f>
        <v xml:space="preserve"> </v>
      </c>
      <c r="D352" s="5" t="str">
        <f t="shared" si="13"/>
        <v xml:space="preserve"> </v>
      </c>
      <c r="E352" s="4" t="str">
        <f>IFERROR(IF(D352=" "," ",Table13453742[[#This Row],[Saldo]]*$C$33)," ")</f>
        <v xml:space="preserve"> </v>
      </c>
      <c r="F352" s="3"/>
      <c r="G352" s="7"/>
      <c r="H352" s="7"/>
    </row>
    <row r="353" spans="2:8" x14ac:dyDescent="0.35">
      <c r="B353" s="1" t="str">
        <f t="shared" si="12"/>
        <v xml:space="preserve"> </v>
      </c>
      <c r="C353" s="6" t="str">
        <f>IFERROR(IF(Table13453742[[#This Row],[Saldo]]=" "," ",EDATE($C$27-1,Table13453742[[#This Row],[Aflossing]]*12/$C$31))," ")</f>
        <v xml:space="preserve"> </v>
      </c>
      <c r="D353" s="5" t="str">
        <f t="shared" si="13"/>
        <v xml:space="preserve"> </v>
      </c>
      <c r="E353" s="4" t="str">
        <f>IFERROR(IF(D353=" "," ",Table13453742[[#This Row],[Saldo]]*$C$33)," ")</f>
        <v xml:space="preserve"> </v>
      </c>
      <c r="F353" s="3"/>
      <c r="G353" s="7"/>
      <c r="H353" s="7"/>
    </row>
    <row r="354" spans="2:8" x14ac:dyDescent="0.35">
      <c r="B354" s="1" t="str">
        <f t="shared" si="12"/>
        <v xml:space="preserve"> </v>
      </c>
      <c r="C354" s="6" t="str">
        <f>IFERROR(IF(Table13453742[[#This Row],[Saldo]]=" "," ",EDATE($C$27-1,Table13453742[[#This Row],[Aflossing]]*12/$C$31))," ")</f>
        <v xml:space="preserve"> </v>
      </c>
      <c r="D354" s="5" t="str">
        <f t="shared" si="13"/>
        <v xml:space="preserve"> </v>
      </c>
      <c r="E354" s="4" t="str">
        <f>IFERROR(IF(D354=" "," ",Table13453742[[#This Row],[Saldo]]*$C$33)," ")</f>
        <v xml:space="preserve"> </v>
      </c>
      <c r="F354" s="3"/>
      <c r="G354" s="7"/>
      <c r="H354" s="7"/>
    </row>
    <row r="355" spans="2:8" x14ac:dyDescent="0.35">
      <c r="B355" s="1" t="str">
        <f t="shared" ref="B355:B386" si="14">IF(D355=" "," ",B354+1)</f>
        <v xml:space="preserve"> </v>
      </c>
      <c r="C355" s="6" t="str">
        <f>IFERROR(IF(Table13453742[[#This Row],[Saldo]]=" "," ",EDATE($C$27-1,Table13453742[[#This Row],[Aflossing]]*12/$C$31))," ")</f>
        <v xml:space="preserve"> </v>
      </c>
      <c r="D355" s="5" t="str">
        <f t="shared" ref="D355:D386" si="15">+IF(D354=" "," ",IF((D354-F354)&gt;1,D354-F354," "))</f>
        <v xml:space="preserve"> </v>
      </c>
      <c r="E355" s="4" t="str">
        <f>IFERROR(IF(D355=" "," ",Table13453742[[#This Row],[Saldo]]*$C$33)," ")</f>
        <v xml:space="preserve"> </v>
      </c>
      <c r="F355" s="3"/>
      <c r="G355" s="7"/>
      <c r="H355" s="7"/>
    </row>
    <row r="356" spans="2:8" x14ac:dyDescent="0.35">
      <c r="B356" s="1" t="str">
        <f t="shared" si="14"/>
        <v xml:space="preserve"> </v>
      </c>
      <c r="C356" s="6" t="str">
        <f>IFERROR(IF(Table13453742[[#This Row],[Saldo]]=" "," ",EDATE($C$27-1,Table13453742[[#This Row],[Aflossing]]*12/$C$31))," ")</f>
        <v xml:space="preserve"> </v>
      </c>
      <c r="D356" s="5" t="str">
        <f t="shared" si="15"/>
        <v xml:space="preserve"> </v>
      </c>
      <c r="E356" s="4" t="str">
        <f>IFERROR(IF(D356=" "," ",Table13453742[[#This Row],[Saldo]]*$C$33)," ")</f>
        <v xml:space="preserve"> </v>
      </c>
      <c r="F356" s="3"/>
      <c r="G356" s="7"/>
      <c r="H356" s="7"/>
    </row>
    <row r="357" spans="2:8" x14ac:dyDescent="0.35">
      <c r="B357" s="1" t="str">
        <f t="shared" si="14"/>
        <v xml:space="preserve"> </v>
      </c>
      <c r="C357" s="6" t="str">
        <f>IFERROR(IF(Table13453742[[#This Row],[Saldo]]=" "," ",EDATE($C$27-1,Table13453742[[#This Row],[Aflossing]]*12/$C$31))," ")</f>
        <v xml:space="preserve"> </v>
      </c>
      <c r="D357" s="5" t="str">
        <f t="shared" si="15"/>
        <v xml:space="preserve"> </v>
      </c>
      <c r="E357" s="4" t="str">
        <f>IFERROR(IF(D357=" "," ",Table13453742[[#This Row],[Saldo]]*$C$33)," ")</f>
        <v xml:space="preserve"> </v>
      </c>
      <c r="F357" s="3"/>
      <c r="G357" s="7"/>
      <c r="H357" s="7"/>
    </row>
    <row r="358" spans="2:8" x14ac:dyDescent="0.35">
      <c r="B358" s="1" t="str">
        <f t="shared" si="14"/>
        <v xml:space="preserve"> </v>
      </c>
      <c r="C358" s="6" t="str">
        <f>IFERROR(IF(Table13453742[[#This Row],[Saldo]]=" "," ",EDATE($C$27-1,Table13453742[[#This Row],[Aflossing]]*12/$C$31))," ")</f>
        <v xml:space="preserve"> </v>
      </c>
      <c r="D358" s="5" t="str">
        <f t="shared" si="15"/>
        <v xml:space="preserve"> </v>
      </c>
      <c r="E358" s="4" t="str">
        <f>IFERROR(IF(D358=" "," ",Table13453742[[#This Row],[Saldo]]*$C$33)," ")</f>
        <v xml:space="preserve"> </v>
      </c>
      <c r="F358" s="3"/>
      <c r="G358" s="7"/>
      <c r="H358" s="7"/>
    </row>
    <row r="359" spans="2:8" x14ac:dyDescent="0.35">
      <c r="B359" s="1" t="str">
        <f t="shared" si="14"/>
        <v xml:space="preserve"> </v>
      </c>
      <c r="C359" s="6" t="str">
        <f>IFERROR(IF(Table13453742[[#This Row],[Saldo]]=" "," ",EDATE($C$27-1,Table13453742[[#This Row],[Aflossing]]*12/$C$31))," ")</f>
        <v xml:space="preserve"> </v>
      </c>
      <c r="D359" s="5" t="str">
        <f t="shared" si="15"/>
        <v xml:space="preserve"> </v>
      </c>
      <c r="E359" s="4" t="str">
        <f>IFERROR(IF(D359=" "," ",Table13453742[[#This Row],[Saldo]]*$C$33)," ")</f>
        <v xml:space="preserve"> </v>
      </c>
      <c r="F359" s="3"/>
      <c r="G359" s="7"/>
      <c r="H359" s="7"/>
    </row>
    <row r="360" spans="2:8" x14ac:dyDescent="0.35">
      <c r="B360" s="1" t="str">
        <f t="shared" si="14"/>
        <v xml:space="preserve"> </v>
      </c>
      <c r="C360" s="6" t="str">
        <f>IFERROR(IF(Table13453742[[#This Row],[Saldo]]=" "," ",EDATE($C$27-1,Table13453742[[#This Row],[Aflossing]]*12/$C$31))," ")</f>
        <v xml:space="preserve"> </v>
      </c>
      <c r="D360" s="5" t="str">
        <f t="shared" si="15"/>
        <v xml:space="preserve"> </v>
      </c>
      <c r="E360" s="4" t="str">
        <f>IFERROR(IF(D360=" "," ",Table13453742[[#This Row],[Saldo]]*$C$33)," ")</f>
        <v xml:space="preserve"> </v>
      </c>
      <c r="F360" s="3"/>
      <c r="G360" s="7"/>
      <c r="H360" s="7"/>
    </row>
    <row r="361" spans="2:8" x14ac:dyDescent="0.35">
      <c r="B361" s="1" t="str">
        <f t="shared" si="14"/>
        <v xml:space="preserve"> </v>
      </c>
      <c r="C361" s="6" t="str">
        <f>IFERROR(IF(Table13453742[[#This Row],[Saldo]]=" "," ",EDATE($C$27-1,Table13453742[[#This Row],[Aflossing]]*12/$C$31))," ")</f>
        <v xml:space="preserve"> </v>
      </c>
      <c r="D361" s="5" t="str">
        <f t="shared" si="15"/>
        <v xml:space="preserve"> </v>
      </c>
      <c r="E361" s="4" t="str">
        <f>IFERROR(IF(D361=" "," ",Table13453742[[#This Row],[Saldo]]*$C$33)," ")</f>
        <v xml:space="preserve"> </v>
      </c>
      <c r="F361" s="3"/>
      <c r="G361" s="7"/>
      <c r="H361" s="7"/>
    </row>
    <row r="362" spans="2:8" x14ac:dyDescent="0.35">
      <c r="B362" s="1" t="str">
        <f t="shared" si="14"/>
        <v xml:space="preserve"> </v>
      </c>
      <c r="C362" s="6" t="str">
        <f>IFERROR(IF(Table13453742[[#This Row],[Saldo]]=" "," ",EDATE($C$27-1,Table13453742[[#This Row],[Aflossing]]*12/$C$31))," ")</f>
        <v xml:space="preserve"> </v>
      </c>
      <c r="D362" s="5" t="str">
        <f t="shared" si="15"/>
        <v xml:space="preserve"> </v>
      </c>
      <c r="E362" s="4" t="str">
        <f>IFERROR(IF(D362=" "," ",Table13453742[[#This Row],[Saldo]]*$C$33)," ")</f>
        <v xml:space="preserve"> </v>
      </c>
      <c r="F362" s="3"/>
      <c r="G362" s="7"/>
      <c r="H362" s="7"/>
    </row>
    <row r="363" spans="2:8" x14ac:dyDescent="0.35">
      <c r="B363" s="1" t="str">
        <f t="shared" si="14"/>
        <v xml:space="preserve"> </v>
      </c>
      <c r="C363" s="6" t="str">
        <f>IFERROR(IF(Table13453742[[#This Row],[Saldo]]=" "," ",EDATE($C$27-1,Table13453742[[#This Row],[Aflossing]]*12/$C$31))," ")</f>
        <v xml:space="preserve"> </v>
      </c>
      <c r="D363" s="5" t="str">
        <f t="shared" si="15"/>
        <v xml:space="preserve"> </v>
      </c>
      <c r="E363" s="4" t="str">
        <f>IFERROR(IF(D363=" "," ",Table13453742[[#This Row],[Saldo]]*$C$33)," ")</f>
        <v xml:space="preserve"> </v>
      </c>
      <c r="F363" s="3"/>
      <c r="G363" s="7"/>
      <c r="H363" s="7"/>
    </row>
    <row r="364" spans="2:8" x14ac:dyDescent="0.35">
      <c r="B364" s="1" t="str">
        <f t="shared" si="14"/>
        <v xml:space="preserve"> </v>
      </c>
      <c r="C364" s="6" t="str">
        <f>IFERROR(IF(Table13453742[[#This Row],[Saldo]]=" "," ",EDATE($C$27-1,Table13453742[[#This Row],[Aflossing]]*12/$C$31))," ")</f>
        <v xml:space="preserve"> </v>
      </c>
      <c r="D364" s="5" t="str">
        <f t="shared" si="15"/>
        <v xml:space="preserve"> </v>
      </c>
      <c r="E364" s="4" t="str">
        <f>IFERROR(IF(D364=" "," ",Table13453742[[#This Row],[Saldo]]*$C$33)," ")</f>
        <v xml:space="preserve"> </v>
      </c>
      <c r="F364" s="3"/>
      <c r="G364" s="7"/>
      <c r="H364" s="7"/>
    </row>
    <row r="365" spans="2:8" x14ac:dyDescent="0.35">
      <c r="B365" s="1" t="str">
        <f t="shared" si="14"/>
        <v xml:space="preserve"> </v>
      </c>
      <c r="C365" s="6" t="str">
        <f>IFERROR(IF(Table13453742[[#This Row],[Saldo]]=" "," ",EDATE($C$27-1,Table13453742[[#This Row],[Aflossing]]*12/$C$31))," ")</f>
        <v xml:space="preserve"> </v>
      </c>
      <c r="D365" s="5" t="str">
        <f t="shared" si="15"/>
        <v xml:space="preserve"> </v>
      </c>
      <c r="E365" s="4" t="str">
        <f>IFERROR(IF(D365=" "," ",Table13453742[[#This Row],[Saldo]]*$C$33)," ")</f>
        <v xml:space="preserve"> </v>
      </c>
      <c r="F365" s="3"/>
      <c r="G365" s="7"/>
      <c r="H365" s="7"/>
    </row>
    <row r="366" spans="2:8" x14ac:dyDescent="0.35">
      <c r="B366" s="1" t="str">
        <f t="shared" si="14"/>
        <v xml:space="preserve"> </v>
      </c>
      <c r="C366" s="6" t="str">
        <f>IFERROR(IF(Table13453742[[#This Row],[Saldo]]=" "," ",EDATE($C$27-1,Table13453742[[#This Row],[Aflossing]]*12/$C$31))," ")</f>
        <v xml:space="preserve"> </v>
      </c>
      <c r="D366" s="5" t="str">
        <f t="shared" si="15"/>
        <v xml:space="preserve"> </v>
      </c>
      <c r="E366" s="4" t="str">
        <f>IFERROR(IF(D366=" "," ",Table13453742[[#This Row],[Saldo]]*$C$33)," ")</f>
        <v xml:space="preserve"> </v>
      </c>
      <c r="F366" s="3"/>
      <c r="G366" s="7"/>
      <c r="H366" s="7"/>
    </row>
    <row r="367" spans="2:8" x14ac:dyDescent="0.35">
      <c r="B367" s="1" t="str">
        <f t="shared" si="14"/>
        <v xml:space="preserve"> </v>
      </c>
      <c r="C367" s="6" t="str">
        <f>IFERROR(IF(Table13453742[[#This Row],[Saldo]]=" "," ",EDATE($C$27-1,Table13453742[[#This Row],[Aflossing]]*12/$C$31))," ")</f>
        <v xml:space="preserve"> </v>
      </c>
      <c r="D367" s="5" t="str">
        <f t="shared" si="15"/>
        <v xml:space="preserve"> </v>
      </c>
      <c r="E367" s="4" t="str">
        <f>IFERROR(IF(D367=" "," ",Table13453742[[#This Row],[Saldo]]*$C$33)," ")</f>
        <v xml:space="preserve"> </v>
      </c>
      <c r="F367" s="3"/>
      <c r="G367" s="7"/>
      <c r="H367" s="7"/>
    </row>
    <row r="368" spans="2:8" x14ac:dyDescent="0.35">
      <c r="B368" s="1" t="str">
        <f t="shared" si="14"/>
        <v xml:space="preserve"> </v>
      </c>
      <c r="C368" s="6" t="str">
        <f>IFERROR(IF(Table13453742[[#This Row],[Saldo]]=" "," ",EDATE($C$27-1,Table13453742[[#This Row],[Aflossing]]*12/$C$31))," ")</f>
        <v xml:space="preserve"> </v>
      </c>
      <c r="D368" s="5" t="str">
        <f t="shared" si="15"/>
        <v xml:space="preserve"> </v>
      </c>
      <c r="E368" s="4" t="str">
        <f>IFERROR(IF(D368=" "," ",Table13453742[[#This Row],[Saldo]]*$C$33)," ")</f>
        <v xml:space="preserve"> </v>
      </c>
      <c r="F368" s="3"/>
      <c r="G368" s="7"/>
      <c r="H368" s="7"/>
    </row>
    <row r="369" spans="2:8" x14ac:dyDescent="0.35">
      <c r="B369" s="1" t="str">
        <f t="shared" si="14"/>
        <v xml:space="preserve"> </v>
      </c>
      <c r="C369" s="6" t="str">
        <f>IFERROR(IF(Table13453742[[#This Row],[Saldo]]=" "," ",EDATE($C$27-1,Table13453742[[#This Row],[Aflossing]]*12/$C$31))," ")</f>
        <v xml:space="preserve"> </v>
      </c>
      <c r="D369" s="5" t="str">
        <f t="shared" si="15"/>
        <v xml:space="preserve"> </v>
      </c>
      <c r="E369" s="4" t="str">
        <f>IFERROR(IF(D369=" "," ",Table13453742[[#This Row],[Saldo]]*$C$33)," ")</f>
        <v xml:space="preserve"> </v>
      </c>
      <c r="F369" s="3"/>
      <c r="G369" s="7"/>
      <c r="H369" s="7"/>
    </row>
    <row r="370" spans="2:8" x14ac:dyDescent="0.35">
      <c r="B370" s="1" t="str">
        <f t="shared" si="14"/>
        <v xml:space="preserve"> </v>
      </c>
      <c r="C370" s="6" t="str">
        <f>IFERROR(IF(Table13453742[[#This Row],[Saldo]]=" "," ",EDATE($C$27-1,Table13453742[[#This Row],[Aflossing]]*12/$C$31))," ")</f>
        <v xml:space="preserve"> </v>
      </c>
      <c r="D370" s="5" t="str">
        <f t="shared" si="15"/>
        <v xml:space="preserve"> </v>
      </c>
      <c r="E370" s="4" t="str">
        <f>IFERROR(IF(D370=" "," ",Table13453742[[#This Row],[Saldo]]*$C$33)," ")</f>
        <v xml:space="preserve"> </v>
      </c>
      <c r="F370" s="3"/>
      <c r="G370" s="7"/>
      <c r="H370" s="7"/>
    </row>
    <row r="371" spans="2:8" x14ac:dyDescent="0.35">
      <c r="B371" s="1" t="str">
        <f t="shared" si="14"/>
        <v xml:space="preserve"> </v>
      </c>
      <c r="C371" s="6" t="str">
        <f>IFERROR(IF(Table13453742[[#This Row],[Saldo]]=" "," ",EDATE($C$27-1,Table13453742[[#This Row],[Aflossing]]*12/$C$31))," ")</f>
        <v xml:space="preserve"> </v>
      </c>
      <c r="D371" s="5" t="str">
        <f t="shared" si="15"/>
        <v xml:space="preserve"> </v>
      </c>
      <c r="E371" s="4" t="str">
        <f>IFERROR(IF(D371=" "," ",Table13453742[[#This Row],[Saldo]]*$C$33)," ")</f>
        <v xml:space="preserve"> </v>
      </c>
      <c r="F371" s="3"/>
      <c r="G371" s="7"/>
      <c r="H371" s="7"/>
    </row>
    <row r="372" spans="2:8" x14ac:dyDescent="0.35">
      <c r="B372" s="1" t="str">
        <f t="shared" si="14"/>
        <v xml:space="preserve"> </v>
      </c>
      <c r="C372" s="6" t="str">
        <f>IFERROR(IF(Table13453742[[#This Row],[Saldo]]=" "," ",EDATE($C$27-1,Table13453742[[#This Row],[Aflossing]]*12/$C$31))," ")</f>
        <v xml:space="preserve"> </v>
      </c>
      <c r="D372" s="5" t="str">
        <f t="shared" si="15"/>
        <v xml:space="preserve"> </v>
      </c>
      <c r="E372" s="4" t="str">
        <f>IFERROR(IF(D372=" "," ",Table13453742[[#This Row],[Saldo]]*$C$33)," ")</f>
        <v xml:space="preserve"> </v>
      </c>
      <c r="F372" s="3"/>
      <c r="G372" s="7"/>
      <c r="H372" s="7"/>
    </row>
    <row r="373" spans="2:8" x14ac:dyDescent="0.35">
      <c r="B373" s="1" t="str">
        <f t="shared" si="14"/>
        <v xml:space="preserve"> </v>
      </c>
      <c r="C373" s="6" t="str">
        <f>IFERROR(IF(Table13453742[[#This Row],[Saldo]]=" "," ",EDATE($C$27-1,Table13453742[[#This Row],[Aflossing]]*12/$C$31))," ")</f>
        <v xml:space="preserve"> </v>
      </c>
      <c r="D373" s="5" t="str">
        <f t="shared" si="15"/>
        <v xml:space="preserve"> </v>
      </c>
      <c r="E373" s="4" t="str">
        <f>IFERROR(IF(D373=" "," ",Table13453742[[#This Row],[Saldo]]*$C$33)," ")</f>
        <v xml:space="preserve"> </v>
      </c>
      <c r="F373" s="3"/>
      <c r="G373" s="7"/>
      <c r="H373" s="7"/>
    </row>
    <row r="374" spans="2:8" x14ac:dyDescent="0.35">
      <c r="B374" s="1" t="str">
        <f t="shared" si="14"/>
        <v xml:space="preserve"> </v>
      </c>
      <c r="C374" s="6" t="str">
        <f>IFERROR(IF(Table13453742[[#This Row],[Saldo]]=" "," ",EDATE($C$27-1,Table13453742[[#This Row],[Aflossing]]*12/$C$31))," ")</f>
        <v xml:space="preserve"> </v>
      </c>
      <c r="D374" s="5" t="str">
        <f t="shared" si="15"/>
        <v xml:space="preserve"> </v>
      </c>
      <c r="E374" s="4" t="str">
        <f>IFERROR(IF(D374=" "," ",Table13453742[[#This Row],[Saldo]]*$C$33)," ")</f>
        <v xml:space="preserve"> </v>
      </c>
      <c r="F374" s="3"/>
      <c r="G374" s="7"/>
      <c r="H374" s="7"/>
    </row>
    <row r="375" spans="2:8" x14ac:dyDescent="0.35">
      <c r="B375" s="1" t="str">
        <f t="shared" si="14"/>
        <v xml:space="preserve"> </v>
      </c>
      <c r="C375" s="6" t="str">
        <f>IFERROR(IF(Table13453742[[#This Row],[Saldo]]=" "," ",EDATE($C$27-1,Table13453742[[#This Row],[Aflossing]]*12/$C$31))," ")</f>
        <v xml:space="preserve"> </v>
      </c>
      <c r="D375" s="5" t="str">
        <f t="shared" si="15"/>
        <v xml:space="preserve"> </v>
      </c>
      <c r="E375" s="4" t="str">
        <f>IFERROR(IF(D375=" "," ",Table13453742[[#This Row],[Saldo]]*$C$33)," ")</f>
        <v xml:space="preserve"> </v>
      </c>
      <c r="F375" s="3"/>
      <c r="G375" s="7"/>
      <c r="H375" s="7"/>
    </row>
    <row r="376" spans="2:8" x14ac:dyDescent="0.35">
      <c r="B376" s="1" t="str">
        <f t="shared" si="14"/>
        <v xml:space="preserve"> </v>
      </c>
      <c r="C376" s="6" t="str">
        <f>IFERROR(IF(Table13453742[[#This Row],[Saldo]]=" "," ",EDATE($C$27-1,Table13453742[[#This Row],[Aflossing]]*12/$C$31))," ")</f>
        <v xml:space="preserve"> </v>
      </c>
      <c r="D376" s="5" t="str">
        <f t="shared" si="15"/>
        <v xml:space="preserve"> </v>
      </c>
      <c r="E376" s="4" t="str">
        <f>IFERROR(IF(D376=" "," ",Table13453742[[#This Row],[Saldo]]*$C$33)," ")</f>
        <v xml:space="preserve"> </v>
      </c>
      <c r="F376" s="3"/>
      <c r="G376" s="7"/>
      <c r="H376" s="7"/>
    </row>
    <row r="377" spans="2:8" x14ac:dyDescent="0.35">
      <c r="B377" s="1" t="str">
        <f t="shared" si="14"/>
        <v xml:space="preserve"> </v>
      </c>
      <c r="C377" s="6" t="str">
        <f>IFERROR(IF(Table13453742[[#This Row],[Saldo]]=" "," ",EDATE($C$27-1,Table13453742[[#This Row],[Aflossing]]*12/$C$31))," ")</f>
        <v xml:space="preserve"> </v>
      </c>
      <c r="D377" s="5" t="str">
        <f t="shared" si="15"/>
        <v xml:space="preserve"> </v>
      </c>
      <c r="E377" s="4" t="str">
        <f>IFERROR(IF(D377=" "," ",Table13453742[[#This Row],[Saldo]]*$C$33)," ")</f>
        <v xml:space="preserve"> </v>
      </c>
      <c r="F377" s="3"/>
      <c r="G377" s="7"/>
      <c r="H377" s="7"/>
    </row>
    <row r="378" spans="2:8" x14ac:dyDescent="0.35">
      <c r="B378" s="1" t="str">
        <f t="shared" si="14"/>
        <v xml:space="preserve"> </v>
      </c>
      <c r="C378" s="6" t="str">
        <f>IFERROR(IF(Table13453742[[#This Row],[Saldo]]=" "," ",EDATE($C$27-1,Table13453742[[#This Row],[Aflossing]]*12/$C$31))," ")</f>
        <v xml:space="preserve"> </v>
      </c>
      <c r="D378" s="5" t="str">
        <f t="shared" si="15"/>
        <v xml:space="preserve"> </v>
      </c>
      <c r="E378" s="4" t="str">
        <f>IFERROR(IF(D378=" "," ",Table13453742[[#This Row],[Saldo]]*$C$33)," ")</f>
        <v xml:space="preserve"> </v>
      </c>
      <c r="F378" s="3"/>
      <c r="G378" s="7"/>
      <c r="H378" s="7"/>
    </row>
    <row r="379" spans="2:8" x14ac:dyDescent="0.35">
      <c r="B379" s="1" t="str">
        <f t="shared" si="14"/>
        <v xml:space="preserve"> </v>
      </c>
      <c r="C379" s="6" t="str">
        <f>IFERROR(IF(Table13453742[[#This Row],[Saldo]]=" "," ",EDATE($C$27-1,Table13453742[[#This Row],[Aflossing]]*12/$C$31))," ")</f>
        <v xml:space="preserve"> </v>
      </c>
      <c r="D379" s="5" t="str">
        <f t="shared" si="15"/>
        <v xml:space="preserve"> </v>
      </c>
      <c r="E379" s="4" t="str">
        <f>IFERROR(IF(D379=" "," ",Table13453742[[#This Row],[Saldo]]*$C$33)," ")</f>
        <v xml:space="preserve"> </v>
      </c>
      <c r="F379" s="3"/>
      <c r="G379" s="7"/>
      <c r="H379" s="7"/>
    </row>
    <row r="380" spans="2:8" x14ac:dyDescent="0.35">
      <c r="B380" s="1" t="str">
        <f t="shared" si="14"/>
        <v xml:space="preserve"> </v>
      </c>
      <c r="C380" s="6" t="str">
        <f>IFERROR(IF(Table13453742[[#This Row],[Saldo]]=" "," ",EDATE($C$27-1,Table13453742[[#This Row],[Aflossing]]*12/$C$31))," ")</f>
        <v xml:space="preserve"> </v>
      </c>
      <c r="D380" s="5" t="str">
        <f t="shared" si="15"/>
        <v xml:space="preserve"> </v>
      </c>
      <c r="E380" s="4" t="str">
        <f>IFERROR(IF(D380=" "," ",Table13453742[[#This Row],[Saldo]]*$C$33)," ")</f>
        <v xml:space="preserve"> </v>
      </c>
      <c r="F380" s="3"/>
      <c r="G380" s="7"/>
      <c r="H380" s="7"/>
    </row>
    <row r="381" spans="2:8" x14ac:dyDescent="0.35">
      <c r="B381" s="1" t="str">
        <f t="shared" si="14"/>
        <v xml:space="preserve"> </v>
      </c>
      <c r="C381" s="6" t="str">
        <f>IFERROR(IF(Table13453742[[#This Row],[Saldo]]=" "," ",EDATE($C$27-1,Table13453742[[#This Row],[Aflossing]]*12/$C$31))," ")</f>
        <v xml:space="preserve"> </v>
      </c>
      <c r="D381" s="5" t="str">
        <f t="shared" si="15"/>
        <v xml:space="preserve"> </v>
      </c>
      <c r="E381" s="4" t="str">
        <f>IFERROR(IF(D381=" "," ",Table13453742[[#This Row],[Saldo]]*$C$33)," ")</f>
        <v xml:space="preserve"> </v>
      </c>
      <c r="F381" s="3"/>
      <c r="G381" s="7"/>
      <c r="H381" s="7"/>
    </row>
    <row r="382" spans="2:8" x14ac:dyDescent="0.35">
      <c r="B382" s="1" t="str">
        <f t="shared" si="14"/>
        <v xml:space="preserve"> </v>
      </c>
      <c r="C382" s="6" t="str">
        <f>IFERROR(IF(Table13453742[[#This Row],[Saldo]]=" "," ",EDATE($C$27-1,Table13453742[[#This Row],[Aflossing]]*12/$C$31))," ")</f>
        <v xml:space="preserve"> </v>
      </c>
      <c r="D382" s="5" t="str">
        <f t="shared" si="15"/>
        <v xml:space="preserve"> </v>
      </c>
      <c r="E382" s="4" t="str">
        <f>IFERROR(IF(D382=" "," ",Table13453742[[#This Row],[Saldo]]*$C$33)," ")</f>
        <v xml:space="preserve"> </v>
      </c>
      <c r="F382" s="3"/>
      <c r="G382" s="7"/>
      <c r="H382" s="7"/>
    </row>
    <row r="383" spans="2:8" x14ac:dyDescent="0.35">
      <c r="B383" s="1" t="str">
        <f t="shared" si="14"/>
        <v xml:space="preserve"> </v>
      </c>
      <c r="C383" s="6" t="str">
        <f>IFERROR(IF(Table13453742[[#This Row],[Saldo]]=" "," ",EDATE($C$27-1,Table13453742[[#This Row],[Aflossing]]*12/$C$31))," ")</f>
        <v xml:space="preserve"> </v>
      </c>
      <c r="D383" s="5" t="str">
        <f t="shared" si="15"/>
        <v xml:space="preserve"> </v>
      </c>
      <c r="E383" s="4" t="str">
        <f>IFERROR(IF(D383=" "," ",Table13453742[[#This Row],[Saldo]]*$C$33)," ")</f>
        <v xml:space="preserve"> </v>
      </c>
      <c r="F383" s="3"/>
      <c r="G383" s="2"/>
      <c r="H383" s="2"/>
    </row>
    <row r="384" spans="2:8" x14ac:dyDescent="0.35">
      <c r="B384" s="1" t="str">
        <f t="shared" si="14"/>
        <v xml:space="preserve"> </v>
      </c>
      <c r="C384" s="6" t="str">
        <f>IFERROR(IF(Table13453742[[#This Row],[Saldo]]=" "," ",EDATE($C$27-1,Table13453742[[#This Row],[Aflossing]]*12/$C$31))," ")</f>
        <v xml:space="preserve"> </v>
      </c>
      <c r="D384" s="5" t="str">
        <f t="shared" si="15"/>
        <v xml:space="preserve"> </v>
      </c>
      <c r="E384" s="4" t="str">
        <f>IFERROR(IF(D384=" "," ",Table13453742[[#This Row],[Saldo]]*$C$33)," ")</f>
        <v xml:space="preserve"> </v>
      </c>
      <c r="F384" s="3"/>
      <c r="G384" s="2"/>
      <c r="H384" s="2"/>
    </row>
    <row r="385" spans="2:8" x14ac:dyDescent="0.35">
      <c r="B385" s="1" t="str">
        <f t="shared" si="14"/>
        <v xml:space="preserve"> </v>
      </c>
      <c r="C385" s="6" t="str">
        <f>IFERROR(IF(Table13453742[[#This Row],[Saldo]]=" "," ",EDATE($C$27-1,Table13453742[[#This Row],[Aflossing]]*12/$C$31))," ")</f>
        <v xml:space="preserve"> </v>
      </c>
      <c r="D385" s="5" t="str">
        <f t="shared" si="15"/>
        <v xml:space="preserve"> </v>
      </c>
      <c r="E385" s="4" t="str">
        <f>IFERROR(IF(D385=" "," ",Table13453742[[#This Row],[Saldo]]*$C$33)," ")</f>
        <v xml:space="preserve"> </v>
      </c>
      <c r="F385" s="3"/>
      <c r="G385" s="2"/>
      <c r="H385" s="2"/>
    </row>
    <row r="386" spans="2:8" x14ac:dyDescent="0.35">
      <c r="B386" s="1" t="str">
        <f t="shared" si="14"/>
        <v xml:space="preserve"> </v>
      </c>
      <c r="C386" s="6" t="str">
        <f>IFERROR(IF(Table13453742[[#This Row],[Saldo]]=" "," ",EDATE($C$27-1,Table13453742[[#This Row],[Aflossing]]*12/$C$31))," ")</f>
        <v xml:space="preserve"> </v>
      </c>
      <c r="D386" s="5" t="str">
        <f t="shared" si="15"/>
        <v xml:space="preserve"> </v>
      </c>
      <c r="E386" s="4" t="str">
        <f>IFERROR(IF(D386=" "," ",Table13453742[[#This Row],[Saldo]]*$C$33)," ")</f>
        <v xml:space="preserve"> </v>
      </c>
      <c r="F386" s="3"/>
      <c r="G386" s="2"/>
      <c r="H386" s="2"/>
    </row>
    <row r="387" spans="2:8" x14ac:dyDescent="0.35">
      <c r="B387" s="1" t="str">
        <f t="shared" ref="B387:B403" si="16">IF(D387=" "," ",B386+1)</f>
        <v xml:space="preserve"> </v>
      </c>
      <c r="C387" s="6" t="str">
        <f>IFERROR(IF(Table13453742[[#This Row],[Saldo]]=" "," ",EDATE($C$27-1,Table13453742[[#This Row],[Aflossing]]*12/$C$31))," ")</f>
        <v xml:space="preserve"> </v>
      </c>
      <c r="D387" s="5" t="str">
        <f t="shared" ref="D387:D403" si="17">+IF(D386=" "," ",IF((D386-F386)&gt;1,D386-F386," "))</f>
        <v xml:space="preserve"> </v>
      </c>
      <c r="E387" s="4" t="str">
        <f>IFERROR(IF(D387=" "," ",Table13453742[[#This Row],[Saldo]]*$C$33)," ")</f>
        <v xml:space="preserve"> </v>
      </c>
      <c r="F387" s="3"/>
      <c r="G387" s="2"/>
      <c r="H387" s="2"/>
    </row>
    <row r="388" spans="2:8" x14ac:dyDescent="0.35">
      <c r="B388" s="1" t="str">
        <f t="shared" si="16"/>
        <v xml:space="preserve"> </v>
      </c>
      <c r="C388" s="6" t="str">
        <f>IFERROR(IF(Table13453742[[#This Row],[Saldo]]=" "," ",EDATE($C$27-1,Table13453742[[#This Row],[Aflossing]]*12/$C$31))," ")</f>
        <v xml:space="preserve"> </v>
      </c>
      <c r="D388" s="5" t="str">
        <f t="shared" si="17"/>
        <v xml:space="preserve"> </v>
      </c>
      <c r="E388" s="4" t="str">
        <f>IFERROR(IF(D388=" "," ",Table13453742[[#This Row],[Saldo]]*$C$33)," ")</f>
        <v xml:space="preserve"> </v>
      </c>
      <c r="F388" s="3"/>
      <c r="G388" s="2"/>
      <c r="H388" s="2"/>
    </row>
    <row r="389" spans="2:8" x14ac:dyDescent="0.35">
      <c r="B389" s="1" t="str">
        <f t="shared" si="16"/>
        <v xml:space="preserve"> </v>
      </c>
      <c r="C389" s="6" t="str">
        <f>IFERROR(IF(Table13453742[[#This Row],[Saldo]]=" "," ",EDATE($C$27-1,Table13453742[[#This Row],[Aflossing]]*12/$C$31))," ")</f>
        <v xml:space="preserve"> </v>
      </c>
      <c r="D389" s="5" t="str">
        <f t="shared" si="17"/>
        <v xml:space="preserve"> </v>
      </c>
      <c r="E389" s="4" t="str">
        <f>IFERROR(IF(D389=" "," ",Table13453742[[#This Row],[Saldo]]*$C$33)," ")</f>
        <v xml:space="preserve"> </v>
      </c>
      <c r="F389" s="3"/>
      <c r="G389" s="2"/>
      <c r="H389" s="2"/>
    </row>
    <row r="390" spans="2:8" x14ac:dyDescent="0.35">
      <c r="B390" s="1" t="str">
        <f t="shared" si="16"/>
        <v xml:space="preserve"> </v>
      </c>
      <c r="C390" s="6" t="str">
        <f>IFERROR(IF(Table13453742[[#This Row],[Saldo]]=" "," ",EDATE($C$27-1,Table13453742[[#This Row],[Aflossing]]*12/$C$31))," ")</f>
        <v xml:space="preserve"> </v>
      </c>
      <c r="D390" s="5" t="str">
        <f t="shared" si="17"/>
        <v xml:space="preserve"> </v>
      </c>
      <c r="E390" s="4" t="str">
        <f>IFERROR(IF(D390=" "," ",Table13453742[[#This Row],[Saldo]]*$C$33)," ")</f>
        <v xml:space="preserve"> </v>
      </c>
      <c r="F390" s="3"/>
      <c r="G390" s="2"/>
      <c r="H390" s="2"/>
    </row>
    <row r="391" spans="2:8" x14ac:dyDescent="0.35">
      <c r="B391" s="1" t="str">
        <f t="shared" si="16"/>
        <v xml:space="preserve"> </v>
      </c>
      <c r="C391" s="6" t="str">
        <f>IFERROR(IF(Table13453742[[#This Row],[Saldo]]=" "," ",EDATE($C$27-1,Table13453742[[#This Row],[Aflossing]]*12/$C$31))," ")</f>
        <v xml:space="preserve"> </v>
      </c>
      <c r="D391" s="5" t="str">
        <f t="shared" si="17"/>
        <v xml:space="preserve"> </v>
      </c>
      <c r="E391" s="4" t="str">
        <f>IFERROR(IF(D391=" "," ",Table13453742[[#This Row],[Saldo]]*$C$33)," ")</f>
        <v xml:space="preserve"> </v>
      </c>
      <c r="F391" s="3"/>
      <c r="G391" s="2"/>
      <c r="H391" s="2"/>
    </row>
    <row r="392" spans="2:8" x14ac:dyDescent="0.35">
      <c r="B392" s="1" t="str">
        <f t="shared" si="16"/>
        <v xml:space="preserve"> </v>
      </c>
      <c r="C392" s="6" t="str">
        <f>IFERROR(IF(Table13453742[[#This Row],[Saldo]]=" "," ",EDATE($C$27-1,Table13453742[[#This Row],[Aflossing]]*12/$C$31))," ")</f>
        <v xml:space="preserve"> </v>
      </c>
      <c r="D392" s="5" t="str">
        <f t="shared" si="17"/>
        <v xml:space="preserve"> </v>
      </c>
      <c r="E392" s="4" t="str">
        <f>IFERROR(IF(D392=" "," ",Table13453742[[#This Row],[Saldo]]*$C$33)," ")</f>
        <v xml:space="preserve"> </v>
      </c>
      <c r="F392" s="3"/>
      <c r="G392" s="2"/>
      <c r="H392" s="2"/>
    </row>
    <row r="393" spans="2:8" x14ac:dyDescent="0.35">
      <c r="B393" s="1" t="str">
        <f t="shared" si="16"/>
        <v xml:space="preserve"> </v>
      </c>
      <c r="C393" s="6" t="str">
        <f>IFERROR(IF(Table13453742[[#This Row],[Saldo]]=" "," ",EDATE($C$27-1,Table13453742[[#This Row],[Aflossing]]*12/$C$31))," ")</f>
        <v xml:space="preserve"> </v>
      </c>
      <c r="D393" s="5" t="str">
        <f t="shared" si="17"/>
        <v xml:space="preserve"> </v>
      </c>
      <c r="E393" s="4" t="str">
        <f>IFERROR(IF(D393=" "," ",Table13453742[[#This Row],[Saldo]]*$C$33)," ")</f>
        <v xml:space="preserve"> </v>
      </c>
      <c r="F393" s="3"/>
      <c r="G393" s="2"/>
      <c r="H393" s="2"/>
    </row>
    <row r="394" spans="2:8" x14ac:dyDescent="0.35">
      <c r="B394" s="1" t="str">
        <f t="shared" si="16"/>
        <v xml:space="preserve"> </v>
      </c>
      <c r="C394" s="6" t="str">
        <f>IFERROR(IF(Table13453742[[#This Row],[Saldo]]=" "," ",EDATE($C$27-1,Table13453742[[#This Row],[Aflossing]]*12/$C$31))," ")</f>
        <v xml:space="preserve"> </v>
      </c>
      <c r="D394" s="5" t="str">
        <f t="shared" si="17"/>
        <v xml:space="preserve"> </v>
      </c>
      <c r="E394" s="4" t="str">
        <f>IFERROR(IF(D394=" "," ",Table13453742[[#This Row],[Saldo]]*$C$33)," ")</f>
        <v xml:space="preserve"> </v>
      </c>
      <c r="F394" s="3"/>
      <c r="G394" s="2"/>
      <c r="H394" s="2"/>
    </row>
    <row r="395" spans="2:8" x14ac:dyDescent="0.35">
      <c r="B395" s="1" t="str">
        <f t="shared" si="16"/>
        <v xml:space="preserve"> </v>
      </c>
      <c r="C395" s="6" t="str">
        <f>IFERROR(IF(Table13453742[[#This Row],[Saldo]]=" "," ",EDATE($C$27-1,Table13453742[[#This Row],[Aflossing]]*12/$C$31))," ")</f>
        <v xml:space="preserve"> </v>
      </c>
      <c r="D395" s="5" t="str">
        <f t="shared" si="17"/>
        <v xml:space="preserve"> </v>
      </c>
      <c r="E395" s="4" t="str">
        <f>IFERROR(IF(D395=" "," ",Table13453742[[#This Row],[Saldo]]*$C$33)," ")</f>
        <v xml:space="preserve"> </v>
      </c>
      <c r="F395" s="3"/>
      <c r="G395" s="2"/>
      <c r="H395" s="2"/>
    </row>
    <row r="396" spans="2:8" x14ac:dyDescent="0.35">
      <c r="B396" s="1" t="str">
        <f t="shared" si="16"/>
        <v xml:space="preserve"> </v>
      </c>
      <c r="C396" s="6" t="str">
        <f>IFERROR(IF(Table13453742[[#This Row],[Saldo]]=" "," ",EDATE($C$27-1,Table13453742[[#This Row],[Aflossing]]*12/$C$31))," ")</f>
        <v xml:space="preserve"> </v>
      </c>
      <c r="D396" s="5" t="str">
        <f t="shared" si="17"/>
        <v xml:space="preserve"> </v>
      </c>
      <c r="E396" s="4" t="str">
        <f>IFERROR(IF(D396=" "," ",Table13453742[[#This Row],[Saldo]]*$C$33)," ")</f>
        <v xml:space="preserve"> </v>
      </c>
      <c r="F396" s="3"/>
      <c r="G396" s="2"/>
      <c r="H396" s="2"/>
    </row>
    <row r="397" spans="2:8" x14ac:dyDescent="0.35">
      <c r="B397" s="1" t="str">
        <f t="shared" si="16"/>
        <v xml:space="preserve"> </v>
      </c>
      <c r="C397" s="6" t="str">
        <f>IFERROR(IF(Table13453742[[#This Row],[Saldo]]=" "," ",EDATE($C$27-1,Table13453742[[#This Row],[Aflossing]]*12/$C$31))," ")</f>
        <v xml:space="preserve"> </v>
      </c>
      <c r="D397" s="5" t="str">
        <f t="shared" si="17"/>
        <v xml:space="preserve"> </v>
      </c>
      <c r="E397" s="4" t="str">
        <f>IFERROR(IF(D397=" "," ",Table13453742[[#This Row],[Saldo]]*$C$33)," ")</f>
        <v xml:space="preserve"> </v>
      </c>
      <c r="F397" s="3"/>
      <c r="G397" s="2"/>
      <c r="H397" s="2"/>
    </row>
    <row r="398" spans="2:8" x14ac:dyDescent="0.35">
      <c r="B398" s="1" t="str">
        <f t="shared" si="16"/>
        <v xml:space="preserve"> </v>
      </c>
      <c r="C398" s="6" t="str">
        <f>IFERROR(IF(Table13453742[[#This Row],[Saldo]]=" "," ",EDATE($C$27-1,Table13453742[[#This Row],[Aflossing]]*12/$C$31))," ")</f>
        <v xml:space="preserve"> </v>
      </c>
      <c r="D398" s="5" t="str">
        <f t="shared" si="17"/>
        <v xml:space="preserve"> </v>
      </c>
      <c r="E398" s="4" t="str">
        <f>IFERROR(IF(D398=" "," ",Table13453742[[#This Row],[Saldo]]*$C$33)," ")</f>
        <v xml:space="preserve"> </v>
      </c>
      <c r="F398" s="3"/>
      <c r="G398" s="2"/>
      <c r="H398" s="2"/>
    </row>
    <row r="399" spans="2:8" x14ac:dyDescent="0.35">
      <c r="B399" s="1" t="str">
        <f t="shared" si="16"/>
        <v xml:space="preserve"> </v>
      </c>
      <c r="C399" s="6" t="str">
        <f>IFERROR(IF(Table13453742[[#This Row],[Saldo]]=" "," ",EDATE($C$27-1,Table13453742[[#This Row],[Aflossing]]*12/$C$31))," ")</f>
        <v xml:space="preserve"> </v>
      </c>
      <c r="D399" s="5" t="str">
        <f t="shared" si="17"/>
        <v xml:space="preserve"> </v>
      </c>
      <c r="E399" s="4" t="str">
        <f>IFERROR(IF(D399=" "," ",Table13453742[[#This Row],[Saldo]]*$C$33)," ")</f>
        <v xml:space="preserve"> </v>
      </c>
      <c r="F399" s="3"/>
      <c r="G399" s="2"/>
      <c r="H399" s="2"/>
    </row>
    <row r="400" spans="2:8" x14ac:dyDescent="0.35">
      <c r="B400" s="1" t="str">
        <f t="shared" si="16"/>
        <v xml:space="preserve"> </v>
      </c>
      <c r="C400" s="6" t="str">
        <f>IFERROR(IF(Table13453742[[#This Row],[Saldo]]=" "," ",EDATE($C$27-1,Table13453742[[#This Row],[Aflossing]]*12/$C$31))," ")</f>
        <v xml:space="preserve"> </v>
      </c>
      <c r="D400" s="5" t="str">
        <f t="shared" si="17"/>
        <v xml:space="preserve"> </v>
      </c>
      <c r="E400" s="4" t="str">
        <f>IFERROR(IF(D400=" "," ",Table13453742[[#This Row],[Saldo]]*$C$33)," ")</f>
        <v xml:space="preserve"> </v>
      </c>
      <c r="F400" s="3"/>
      <c r="G400" s="2"/>
      <c r="H400" s="2"/>
    </row>
    <row r="401" spans="2:8" x14ac:dyDescent="0.35">
      <c r="B401" s="1" t="str">
        <f t="shared" si="16"/>
        <v xml:space="preserve"> </v>
      </c>
      <c r="C401" s="6" t="str">
        <f>IFERROR(IF(Table13453742[[#This Row],[Saldo]]=" "," ",EDATE($C$27-1,Table13453742[[#This Row],[Aflossing]]*12/$C$31))," ")</f>
        <v xml:space="preserve"> </v>
      </c>
      <c r="D401" s="5" t="str">
        <f t="shared" si="17"/>
        <v xml:space="preserve"> </v>
      </c>
      <c r="E401" s="4" t="str">
        <f>IFERROR(IF(D401=" "," ",Table13453742[[#This Row],[Saldo]]*$C$33)," ")</f>
        <v xml:space="preserve"> </v>
      </c>
      <c r="F401" s="3"/>
      <c r="G401" s="2"/>
      <c r="H401" s="2"/>
    </row>
    <row r="402" spans="2:8" x14ac:dyDescent="0.35">
      <c r="B402" s="1" t="str">
        <f t="shared" si="16"/>
        <v xml:space="preserve"> </v>
      </c>
      <c r="C402" s="6" t="str">
        <f>IFERROR(IF(Table13453742[[#This Row],[Saldo]]=" "," ",EDATE($C$27-1,Table13453742[[#This Row],[Aflossing]]*12/$C$31))," ")</f>
        <v xml:space="preserve"> </v>
      </c>
      <c r="D402" s="5" t="str">
        <f t="shared" si="17"/>
        <v xml:space="preserve"> </v>
      </c>
      <c r="E402" s="4" t="str">
        <f>IFERROR(IF(D402=" "," ",Table13453742[[#This Row],[Saldo]]*$C$33)," ")</f>
        <v xml:space="preserve"> </v>
      </c>
      <c r="F402" s="3"/>
      <c r="G402" s="2"/>
      <c r="H402" s="2"/>
    </row>
    <row r="403" spans="2:8" x14ac:dyDescent="0.35">
      <c r="B403" s="1" t="str">
        <f t="shared" si="16"/>
        <v xml:space="preserve"> </v>
      </c>
      <c r="C403" s="6" t="str">
        <f>IFERROR(IF(Table13453742[[#This Row],[Saldo]]=" "," ",EDATE($C$27-1,Table13453742[[#This Row],[Aflossing]]*12/$C$31))," ")</f>
        <v xml:space="preserve"> </v>
      </c>
      <c r="D403" s="5" t="str">
        <f t="shared" si="17"/>
        <v xml:space="preserve"> </v>
      </c>
      <c r="E403" s="4" t="str">
        <f>IFERROR(IF(D403=" "," ",Table13453742[[#This Row],[Saldo]]*$C$33)," ")</f>
        <v xml:space="preserve"> </v>
      </c>
      <c r="F403" s="3"/>
      <c r="G403" s="2"/>
      <c r="H403" s="2"/>
    </row>
  </sheetData>
  <sheetProtection algorithmName="SHA-512" hashValue="6SakMn5joo93sV3YgUQk7OIDQQNIVvRz8nQ5rHex3iO/j+681jtc8aEt35AJ/OsOuY7knG1YLWGVCxs3Z97d6g==" saltValue="HwON149EQE8tXYj2DCfsDg==" spinCount="100000" sheet="1" objects="1" scenarios="1" formatCells="0"/>
  <mergeCells count="29">
    <mergeCell ref="C2:G3"/>
    <mergeCell ref="B5:G6"/>
    <mergeCell ref="K6:M6"/>
    <mergeCell ref="B7:G7"/>
    <mergeCell ref="K7:M7"/>
    <mergeCell ref="B8:G8"/>
    <mergeCell ref="K8:M8"/>
    <mergeCell ref="B9:G9"/>
    <mergeCell ref="K9:M9"/>
    <mergeCell ref="K10:M10"/>
    <mergeCell ref="B11:G11"/>
    <mergeCell ref="I11:J11"/>
    <mergeCell ref="K11:M11"/>
    <mergeCell ref="K12:M12"/>
    <mergeCell ref="B13:G13"/>
    <mergeCell ref="K13:M13"/>
    <mergeCell ref="B14:G14"/>
    <mergeCell ref="B16:G16"/>
    <mergeCell ref="B19:G19"/>
    <mergeCell ref="G21:G25"/>
    <mergeCell ref="B35:G35"/>
    <mergeCell ref="I35:M35"/>
    <mergeCell ref="I39:J39"/>
    <mergeCell ref="I5:M5"/>
    <mergeCell ref="I7:J7"/>
    <mergeCell ref="I8:J8"/>
    <mergeCell ref="I9:J9"/>
    <mergeCell ref="I10:J10"/>
    <mergeCell ref="I12:J12"/>
  </mergeCells>
  <conditionalFormatting sqref="J40:M40">
    <cfRule type="containsText" dxfId="8" priority="9" operator="containsText" text="#">
      <formula>NOT(ISERROR(SEARCH("#",J40)))</formula>
    </cfRule>
  </conditionalFormatting>
  <conditionalFormatting sqref="J41:M41">
    <cfRule type="containsText" dxfId="7" priority="4" operator="containsText" text="#">
      <formula>NOT(ISERROR(SEARCH("#",J41)))</formula>
    </cfRule>
  </conditionalFormatting>
  <conditionalFormatting sqref="J42:M42">
    <cfRule type="containsText" dxfId="6" priority="8" operator="containsText" text="#">
      <formula>NOT(ISERROR(SEARCH("#",J42)))</formula>
    </cfRule>
  </conditionalFormatting>
  <conditionalFormatting sqref="J43:M43">
    <cfRule type="containsText" dxfId="5" priority="3" operator="containsText" text="#">
      <formula>NOT(ISERROR(SEARCH("#",J43)))</formula>
    </cfRule>
  </conditionalFormatting>
  <conditionalFormatting sqref="J44:M44">
    <cfRule type="containsText" dxfId="4" priority="7" operator="containsText" text="#">
      <formula>NOT(ISERROR(SEARCH("#",J44)))</formula>
    </cfRule>
  </conditionalFormatting>
  <conditionalFormatting sqref="J45:M45">
    <cfRule type="containsText" dxfId="3" priority="2" operator="containsText" text="#">
      <formula>NOT(ISERROR(SEARCH("#",J45)))</formula>
    </cfRule>
  </conditionalFormatting>
  <conditionalFormatting sqref="J46:M46">
    <cfRule type="containsText" dxfId="2" priority="6" operator="containsText" text="#">
      <formula>NOT(ISERROR(SEARCH("#",J46)))</formula>
    </cfRule>
  </conditionalFormatting>
  <conditionalFormatting sqref="J47:M47">
    <cfRule type="containsText" dxfId="1" priority="1" operator="containsText" text="#">
      <formula>NOT(ISERROR(SEARCH("#",J47)))</formula>
    </cfRule>
  </conditionalFormatting>
  <conditionalFormatting sqref="J48:M48">
    <cfRule type="containsText" dxfId="0" priority="5" operator="containsText" text="#">
      <formula>NOT(ISERROR(SEARCH("#",J48)))</formula>
    </cfRule>
  </conditionalFormatting>
  <dataValidations count="12">
    <dataValidation type="custom" allowBlank="1" showInputMessage="1" showErrorMessage="1" errorTitle="Rentevoet niet conform" error="De rentevoet mag niet hoger zijn dan de wettelijke rentevoet die geldt op de datum waarop de proxilening wordt gesloten, en niet lager dan de helft van de wettelijke rentevoet._x000a__x000a_Vermeld een rentevoet tussen 2,875% en 5,75%." promptTitle="Rentevoet" prompt="Vermeld de intrestvoet zonder punt (.), gebruik een komma voor de decimalen.   Voeg het %-teken toe. _x000a__x000a_Voor leningen met begindatum in 2024, vermeld een intrestvoet tussen 2,875% en 5,75%." sqref="C25" xr:uid="{951318D7-90CB-46C5-A51E-AC621245740A}">
      <formula1>AND(C25&gt;=2.875%,C25&lt;=5.75%)</formula1>
    </dataValidation>
    <dataValidation type="decimal" allowBlank="1" showInputMessage="1" showErrorMessage="1" errorTitle="Maximum kapitaalbedrag" error="Het totale bedrag in hoofdsom dat een kredietgever in het kader van één of meer proxilening(en) aan één of meer kredietnemer(s) kan uitlenen, bedraagt ten hoogste €50.000/jaar._x000a__x000a_Voer een bedrag in van ten hoogste €50.000" promptTitle="Bedrag" prompt="Vermeld de hoofdsom zonder punt (.) of spatie en zonder de toevoeging van de vermelding euro of EUR. Gebruik een komma (,) voor de decimalen. _x000a_" sqref="C21" xr:uid="{9A358B99-ED27-4A56-99C4-9824DE4E06AD}">
      <formula1>0</formula1>
      <formula2>50000</formula2>
    </dataValidation>
    <dataValidation type="list" allowBlank="1" showInputMessage="1" showErrorMessage="1" promptTitle="Afbetalingsperiode" prompt="Kies een afbetalingsperiode uit de keuzelijst." sqref="F25" xr:uid="{94C6930A-9379-46F9-A110-F8F2A5C90755}">
      <formula1>"Maandelijks, Driemaandelijks, Zesmaandelijks, Jaarlijks"</formula1>
    </dataValidation>
    <dataValidation type="list" allowBlank="1" showInputMessage="1" showErrorMessage="1" promptTitle="Afbetalingstype" prompt="Kies een afbetalingstype uit de keuzelijst." sqref="F23" xr:uid="{41151659-6DD5-43F8-8490-5D05731306A8}">
      <formula1>"Eenmalige afbetaling, Constante afbetaling, Degressieve afbetaling"</formula1>
    </dataValidation>
    <dataValidation type="list" allowBlank="1" showInputMessage="1" showErrorMessage="1" promptTitle="Looptijd van de lening" prompt="Kies een looptijd (in jaren) uit de keuzelijst. " sqref="C23" xr:uid="{B6993320-FEA8-4D61-A3B9-D1732A663A1C}">
      <formula1>"5,8"</formula1>
    </dataValidation>
    <dataValidation type="list" allowBlank="1" showInputMessage="1" showErrorMessage="1" sqref="C24" xr:uid="{5FAED4DF-F392-4A12-A7B1-3D12E07CD790}">
      <formula1>"5,8"</formula1>
    </dataValidation>
    <dataValidation type="decimal" allowBlank="1" showInputMessage="1" showErrorMessage="1" errorTitle="Plafond montant capital" error="Le montant total en principal prêté dans le cadre d'un ou plusieurs prêt(s) proxi à un ou plusieurs emprunteur(s) s'élève à 50.000€/an au maximum par prêteur. _x000a__x000a_Veuillez introduire un montant inférieur ou égal à 50.000€" promptTitle="Montant" prompt="Indiquez le montant en principal sans point (.) ni espace. Utilisez une virgule (,) pour les décimales._x000a_" sqref="C22" xr:uid="{01E65473-F5D6-4A26-A4CB-6ED1E58754AA}">
      <formula1>0</formula1>
      <formula2>50000</formula2>
    </dataValidation>
    <dataValidation type="list" allowBlank="1" showInputMessage="1" showErrorMessage="1" sqref="F24" xr:uid="{90B63054-5907-444D-92F6-B026F44D0380}">
      <formula1>"Remboursement unique, Remboursement constant,Remboursement dégressif"</formula1>
    </dataValidation>
    <dataValidation type="whole" allowBlank="1" showInputMessage="1" showErrorMessage="1" promptTitle="Durée de la franchise" prompt="Indiquez la durée de la franchise en mois._x000a_Dans le cadre d'un remboursement unique, aucune franchise n'est prévue._x000a_La durée maximale de franchise dépend de la durée du prêt et de la fréquence de remboursement choisis (cfr. simulateur de demande)." sqref="F22" xr:uid="{6B4D71A6-30EB-4BE3-8083-3BB511934E03}">
      <formula1>0</formula1>
      <formula2>94</formula2>
    </dataValidation>
    <dataValidation type="custom" allowBlank="1" showInputMessage="1" showErrorMessage="1" errorTitle="Taux d'intérêt non conforme" error="Le taux d'intérêt ne peut pas être supérieur au taux légal en vigeur à la date du prêt proxi, ni inférieur à la moitié du même taux d'intérêt légal._x000a__x000a__x000a_Indiquez un taux d'intérêt entre 2,625% et 5,25%" promptTitle="Taux d'intérêt" prompt="Indiquez le taux d'intérêt sans point (.) sans l'ajout du signe %, Utilisez une virgule (,) pour les décimales." sqref="C26" xr:uid="{2FE291B8-753B-491C-9803-0370BD290E23}">
      <formula1>AND(C26&gt;=2.625%,C26&lt;=5.25%)</formula1>
    </dataValidation>
    <dataValidation type="whole" allowBlank="1" showInputMessage="1" showErrorMessage="1" promptTitle="Looptijd kapitaalvrijstelling" prompt="Vermeld de duur van de kapitaalvrijstelling in maanden. _x000a_Indien u geen kapitaalvrijstelling wenst, gelieve het cijfer '0' in te vullen. _x000a_Voor een eenmalige aflossing, geldt geen vrijstelling." sqref="F21" xr:uid="{5F787EB5-0040-4A1E-8AFD-AC33C3BB2F01}">
      <formula1>0</formula1>
      <formula2>94</formula2>
    </dataValidation>
    <dataValidation type="date" allowBlank="1" showInputMessage="1" showErrorMessage="1" errorTitle="Begindatum niet conform" error="Het is niet mogelijk om een aanvraag in te dienen voor een lening die volgend jaar aanvangt._x000a__x000a_Het is niet mogelijk om een aanvraag in te dienen voor een lening die vóór 15/10/2020 aanvangt. " promptTitle="Begindatum" prompt="Vermeld de begindatum met het formaat : dd/mm/jjj_x000a_" sqref="C27" xr:uid="{785E9BB1-6EE9-4C8F-BA37-547C1DD42891}">
      <formula1>44119</formula1>
      <formula2>45657</formula2>
    </dataValidation>
  </dataValidations>
  <hyperlinks>
    <hyperlink ref="B7" r:id="rId1" display="(sous finance&amp;invest.brussels - Nos solutions de financement - Prêt proxi/comment ça marche/introduire une demande de prêt) et dûment" xr:uid="{5E9CC076-5E13-4C61-9F0B-6A3D2A6BCD2A}"/>
    <hyperlink ref="B7:G7" r:id="rId2" display="(onder finance&amp;invest.brussels - Onze financieringsoplossingen - Prêt proxi/comment ça marche/introduire une demande de prêt)" xr:uid="{8BF7951C-F8AC-46D7-8DB8-822A09E7D94C}"/>
  </hyperlinks>
  <pageMargins left="0.7" right="0.7" top="0.75" bottom="0.75" header="0.3" footer="0.3"/>
  <pageSetup paperSize="9" orientation="portrait" r:id="rId3"/>
  <drawing r:id="rId4"/>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3FFFFA31B6A7A4584738146F88F4947" ma:contentTypeVersion="18" ma:contentTypeDescription="Crée un document." ma:contentTypeScope="" ma:versionID="195f6d39ef33c88869fb5ceab660d025">
  <xsd:schema xmlns:xsd="http://www.w3.org/2001/XMLSchema" xmlns:xs="http://www.w3.org/2001/XMLSchema" xmlns:p="http://schemas.microsoft.com/office/2006/metadata/properties" xmlns:ns2="3087d9be-5609-488b-912a-bdf7ce5ed849" xmlns:ns3="13cf6ec9-594e-45b4-b632-0068b52620ed" xmlns:ns4="39b254e5-134c-4308-8d00-63d1d2ad1ef7" targetNamespace="http://schemas.microsoft.com/office/2006/metadata/properties" ma:root="true" ma:fieldsID="c38dc1355554569837c4af3714a8c37b" ns2:_="" ns3:_="" ns4:_="">
    <xsd:import namespace="3087d9be-5609-488b-912a-bdf7ce5ed849"/>
    <xsd:import namespace="13cf6ec9-594e-45b4-b632-0068b52620ed"/>
    <xsd:import namespace="39b254e5-134c-4308-8d00-63d1d2ad1ef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Location" minOccurs="0"/>
                <xsd:element ref="ns3:SharedWithUsers" minOccurs="0"/>
                <xsd:element ref="ns3:SharedWithDetail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7d9be-5609-488b-912a-bdf7ce5ed8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49037d5c-89c3-4294-b48c-50e1269e10b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3cf6ec9-594e-45b4-b632-0068b52620ed" elementFormDefault="qualified">
    <xsd:import namespace="http://schemas.microsoft.com/office/2006/documentManagement/types"/>
    <xsd:import namespace="http://schemas.microsoft.com/office/infopath/2007/PartnerControls"/>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9b254e5-134c-4308-8d00-63d1d2ad1ef7"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747813b7-bd0d-456b-a019-6e6638c9f3e2}" ma:internalName="TaxCatchAll" ma:showField="CatchAllData" ma:web="39b254e5-134c-4308-8d00-63d1d2ad1ef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9b254e5-134c-4308-8d00-63d1d2ad1ef7" xsi:nil="true"/>
    <lcf76f155ced4ddcb4097134ff3c332f xmlns="3087d9be-5609-488b-912a-bdf7ce5ed84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3B2FD84-EF16-4EE2-ADF3-1A296EB7BB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7d9be-5609-488b-912a-bdf7ce5ed849"/>
    <ds:schemaRef ds:uri="13cf6ec9-594e-45b4-b632-0068b52620ed"/>
    <ds:schemaRef ds:uri="39b254e5-134c-4308-8d00-63d1d2ad1e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01F2B0-AE79-4EE9-B768-66B796143ACF}">
  <ds:schemaRefs>
    <ds:schemaRef ds:uri="http://schemas.microsoft.com/sharepoint/v3/contenttype/forms"/>
  </ds:schemaRefs>
</ds:datastoreItem>
</file>

<file path=customXml/itemProps3.xml><?xml version="1.0" encoding="utf-8"?>
<ds:datastoreItem xmlns:ds="http://schemas.openxmlformats.org/officeDocument/2006/customXml" ds:itemID="{1A9794FE-68B9-4F53-AE9A-BAF598AEF1BA}">
  <ds:schemaRefs>
    <ds:schemaRef ds:uri="http://schemas.microsoft.com/office/2006/metadata/properties"/>
    <ds:schemaRef ds:uri="http://schemas.microsoft.com/office/infopath/2007/PartnerControls"/>
    <ds:schemaRef ds:uri="39b254e5-134c-4308-8d00-63d1d2ad1ef7"/>
    <ds:schemaRef ds:uri="3087d9be-5609-488b-912a-bdf7ce5ed84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Simulatie proxilening</vt:lpstr>
      <vt:lpstr>'Simulatie proxilening'!MontantDuPrêt</vt:lpstr>
      <vt:lpstr>'Simulatie proxilening'!NombreDePaiementsPrévu</vt:lpstr>
      <vt:lpstr>'Simulatie proxilening'!PaiementsParAn</vt:lpstr>
      <vt:lpstr>'Simulatie proxilening'!TauxIntérêt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Ines CHENTOUF</dc:creator>
  <cp:lastModifiedBy>Ines CHENTOUF</cp:lastModifiedBy>
  <dcterms:created xsi:type="dcterms:W3CDTF">2023-12-21T15:37:44Z</dcterms:created>
  <dcterms:modified xsi:type="dcterms:W3CDTF">2024-02-29T14:56:28Z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0x01010053FFFFA31B6A7A4584738146F88F4947</vt:lpwstr>
  </property>
  <property fmtid="{D5CDD505-2E9C-101B-9397-08002B2CF9AE}" pid="3" name="MediaServiceImageTags">
    <vt:lpwstr/>
  </property>
</Properties>
</file>